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8001_{E2AB1DC0-8664-41D7-9EEC-DA10D48CC706}" xr6:coauthVersionLast="47" xr6:coauthVersionMax="47" xr10:uidLastSave="{00000000-0000-0000-0000-000000000000}"/>
  <bookViews>
    <workbookView xWindow="34605" yWindow="3570" windowWidth="21600" windowHeight="11295" tabRatio="767" firstSheet="3" activeTab="9" xr2:uid="{00000000-000D-0000-FFFF-FFFF00000000}"/>
  </bookViews>
  <sheets>
    <sheet name="Intro" sheetId="14" r:id="rId1"/>
    <sheet name="1.Cover page" sheetId="7" r:id="rId2"/>
    <sheet name="2. Staffing Wages" sheetId="18" r:id="rId3"/>
    <sheet name="3. Staffing Benefits" sheetId="19" r:id="rId4"/>
    <sheet name="4. Facility" sheetId="2" r:id="rId5"/>
    <sheet name="5. Depreciation &amp; Interest" sheetId="9" r:id="rId6"/>
    <sheet name="6. ODCs" sheetId="3" r:id="rId7"/>
    <sheet name="7. Contracted services" sheetId="8" r:id="rId8"/>
    <sheet name="8. G&amp;A" sheetId="11" r:id="rId9"/>
    <sheet name="9. Transportation" sheetId="13" r:id="rId10"/>
  </sheet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7" i="3" l="1"/>
  <c r="D9" i="3" s="1"/>
  <c r="C27" i="3"/>
  <c r="C9" i="3" s="1"/>
  <c r="D18" i="9" l="1"/>
  <c r="C11" i="8"/>
  <c r="E10" i="11" l="1"/>
  <c r="E11" i="11"/>
  <c r="E12" i="11"/>
  <c r="C59" i="13" l="1"/>
  <c r="B47" i="13"/>
  <c r="F43" i="9" l="1"/>
  <c r="H43" i="9" s="1"/>
  <c r="F42" i="9"/>
  <c r="H42" i="9" s="1"/>
  <c r="F41" i="9"/>
  <c r="H41" i="9" s="1"/>
  <c r="F40" i="9"/>
  <c r="H40" i="9" s="1"/>
  <c r="H44" i="9" l="1"/>
  <c r="G31" i="19" l="1"/>
  <c r="G34" i="19"/>
  <c r="G35" i="19"/>
  <c r="G36" i="19"/>
  <c r="G37" i="19"/>
  <c r="G30" i="19"/>
  <c r="I30" i="19" s="1"/>
  <c r="F10" i="8" l="1"/>
  <c r="F11" i="8"/>
  <c r="F12" i="8"/>
  <c r="F13" i="8"/>
  <c r="F9" i="8"/>
  <c r="E13" i="3"/>
  <c r="E14" i="3"/>
  <c r="E15" i="3"/>
  <c r="E16" i="3"/>
  <c r="E17" i="3"/>
  <c r="E18" i="3"/>
  <c r="E12" i="3"/>
  <c r="E10" i="3"/>
  <c r="H40" i="13"/>
  <c r="E49" i="13"/>
  <c r="F49" i="13" s="1"/>
  <c r="E50" i="13"/>
  <c r="F50" i="13" s="1"/>
  <c r="E51" i="13"/>
  <c r="F51" i="13" s="1"/>
  <c r="E52" i="13"/>
  <c r="F52" i="13" s="1"/>
  <c r="E53" i="13"/>
  <c r="F53" i="13" s="1"/>
  <c r="G39" i="13"/>
  <c r="I39" i="13" s="1"/>
  <c r="G38" i="13"/>
  <c r="I38" i="13" s="1"/>
  <c r="G37" i="13"/>
  <c r="I37" i="13" s="1"/>
  <c r="G36" i="13"/>
  <c r="I36" i="13" s="1"/>
  <c r="G35" i="13"/>
  <c r="I35" i="13" s="1"/>
  <c r="G34" i="13"/>
  <c r="I34" i="13" s="1"/>
  <c r="G33" i="13"/>
  <c r="I33" i="13" s="1"/>
  <c r="G32" i="13"/>
  <c r="G40" i="13" l="1"/>
  <c r="I32" i="13"/>
  <c r="H27" i="13"/>
  <c r="H28" i="13" s="1"/>
  <c r="F20" i="13"/>
  <c r="G20" i="13" s="1"/>
  <c r="I20" i="13" s="1"/>
  <c r="F26" i="13"/>
  <c r="G26" i="13" s="1"/>
  <c r="I26" i="13" s="1"/>
  <c r="F25" i="13"/>
  <c r="G25" i="13" s="1"/>
  <c r="I25" i="13" s="1"/>
  <c r="F24" i="13"/>
  <c r="F23" i="13"/>
  <c r="F22" i="13"/>
  <c r="G22" i="13" s="1"/>
  <c r="I22" i="13" s="1"/>
  <c r="F21" i="13"/>
  <c r="G21" i="13" s="1"/>
  <c r="I21" i="13" s="1"/>
  <c r="H29" i="13" l="1"/>
  <c r="G23" i="13"/>
  <c r="I23" i="13" s="1"/>
  <c r="G24" i="13"/>
  <c r="I24" i="13" s="1"/>
  <c r="F64" i="13"/>
  <c r="F63" i="13"/>
  <c r="F62" i="13"/>
  <c r="F61" i="13"/>
  <c r="F13" i="13"/>
  <c r="G27" i="13" l="1"/>
  <c r="F65" i="13"/>
  <c r="F54" i="13"/>
  <c r="G28" i="13" l="1"/>
  <c r="G29" i="13" s="1"/>
  <c r="G42" i="13" s="1"/>
  <c r="C9" i="13" s="1"/>
  <c r="E9" i="13" s="1"/>
  <c r="C3" i="13" l="1"/>
  <c r="E9" i="3"/>
  <c r="E11" i="2" l="1"/>
  <c r="E9" i="2"/>
  <c r="D12" i="2"/>
  <c r="C3" i="8"/>
  <c r="E29" i="11" l="1"/>
  <c r="E30" i="11"/>
  <c r="E28" i="11"/>
  <c r="E27" i="11"/>
  <c r="E26" i="11"/>
  <c r="E25" i="11"/>
  <c r="E13" i="11"/>
  <c r="E14" i="11"/>
  <c r="E15" i="11"/>
  <c r="E17" i="11"/>
  <c r="E9" i="11"/>
  <c r="D31" i="11"/>
  <c r="D16" i="11" s="1"/>
  <c r="C31" i="11"/>
  <c r="C16" i="11" s="1"/>
  <c r="C3" i="11" s="1"/>
  <c r="E16" i="11" l="1"/>
  <c r="E30" i="3" l="1"/>
  <c r="E31" i="3"/>
  <c r="E32" i="3"/>
  <c r="E29" i="3"/>
  <c r="E28" i="3"/>
  <c r="E27" i="3"/>
  <c r="E38" i="2"/>
  <c r="E37" i="2"/>
  <c r="E36" i="2"/>
  <c r="E35" i="2"/>
  <c r="E34" i="2"/>
  <c r="E33" i="2"/>
  <c r="E21" i="2"/>
  <c r="E22" i="2"/>
  <c r="E23" i="2"/>
  <c r="E24" i="2"/>
  <c r="E25" i="2"/>
  <c r="H38" i="19" l="1"/>
  <c r="H23" i="19"/>
  <c r="J23" i="19" s="1"/>
  <c r="H21" i="19"/>
  <c r="J21" i="19" s="1"/>
  <c r="H22" i="19"/>
  <c r="J22" i="19" s="1"/>
  <c r="H20" i="19"/>
  <c r="J20" i="19" s="1"/>
  <c r="H17" i="19"/>
  <c r="J17" i="19" s="1"/>
  <c r="H18" i="19"/>
  <c r="J18" i="19" s="1"/>
  <c r="H16" i="19"/>
  <c r="J16" i="19" s="1"/>
  <c r="H13" i="19"/>
  <c r="J13" i="19" s="1"/>
  <c r="H14" i="19"/>
  <c r="J14" i="19" s="1"/>
  <c r="G20" i="9"/>
  <c r="G19" i="9"/>
  <c r="G18" i="9"/>
  <c r="B16" i="9"/>
  <c r="G21" i="9" l="1"/>
  <c r="C9" i="9" s="1"/>
  <c r="E9" i="9" s="1"/>
  <c r="I37" i="19"/>
  <c r="I36" i="19"/>
  <c r="I35" i="19"/>
  <c r="I34" i="19"/>
  <c r="I33" i="19"/>
  <c r="I32" i="19"/>
  <c r="I31" i="19"/>
  <c r="I24" i="19"/>
  <c r="H12" i="19"/>
  <c r="J12" i="19" s="1"/>
  <c r="H24" i="19" l="1"/>
  <c r="G38" i="19" l="1"/>
  <c r="C2" i="19" s="1"/>
  <c r="C4" i="18" l="1"/>
  <c r="G29" i="9"/>
  <c r="G30" i="9"/>
  <c r="G31" i="9"/>
  <c r="G32" i="9"/>
  <c r="G28" i="9"/>
  <c r="B7" i="2" l="1"/>
  <c r="D33" i="3" l="1"/>
  <c r="D11" i="3" s="1"/>
  <c r="D39" i="2" l="1"/>
  <c r="C39" i="2"/>
  <c r="C12" i="2" s="1"/>
  <c r="E12" i="2" s="1"/>
  <c r="D26" i="2"/>
  <c r="D10" i="2" s="1"/>
  <c r="E39" i="2" l="1"/>
  <c r="C26" i="2"/>
  <c r="C33" i="3"/>
  <c r="C11" i="3" l="1"/>
  <c r="E33" i="3"/>
  <c r="C10" i="2"/>
  <c r="E26" i="2"/>
  <c r="G33" i="9"/>
  <c r="C10" i="9" s="1"/>
  <c r="E10" i="9" s="1"/>
  <c r="C11" i="9"/>
  <c r="E11" i="9" s="1"/>
  <c r="E11" i="3" l="1"/>
  <c r="C3" i="3"/>
  <c r="E10" i="2"/>
  <c r="C3" i="2"/>
  <c r="C3" i="9"/>
</calcChain>
</file>

<file path=xl/sharedStrings.xml><?xml version="1.0" encoding="utf-8"?>
<sst xmlns="http://schemas.openxmlformats.org/spreadsheetml/2006/main" count="392" uniqueCount="250">
  <si>
    <r>
      <t xml:space="preserve">ICE: </t>
    </r>
    <r>
      <rPr>
        <b/>
        <i/>
        <sz val="12"/>
        <rFont val="Calibri"/>
        <family val="2"/>
        <scheme val="minor"/>
      </rPr>
      <t>Detention Services Cost Statement  (DSCS)</t>
    </r>
  </si>
  <si>
    <r>
      <t xml:space="preserve">This Detention Services Cost Statement is mandatory for all applicants requesting a new detention contract or housing rate modification to complete this document in its entirety.  This Excel document contains various tab that contain schedules that will assist ICE’s Contracting Officers with their fair and reasonable determinations and negotiations. The document will also assist detention facilities in developing a complete and supportable proposal.
</t>
    </r>
    <r>
      <rPr>
        <b/>
        <sz val="12"/>
        <rFont val="Calibri"/>
        <family val="2"/>
        <scheme val="minor"/>
      </rPr>
      <t xml:space="preserve">PURPOSE </t>
    </r>
    <r>
      <rPr>
        <sz val="12"/>
        <rFont val="Calibri"/>
        <family val="2"/>
        <scheme val="minor"/>
      </rPr>
      <t xml:space="preserve">
The purpose of this document is to provide a clear and consistent framework for providing pricing information for ICE detention facilities.  Criteria used to evaluate fixed per diem rates based on actual and allowable costs will be in accordance with the Office of Management and Budget (OMB) Circular A-87, Cost Principles for State, Local, and Indian Tribal Governments for intra-governmental agreements. We recommend that personnel completing this document are well trained to ensure compliance with the applicable portions of OMB Circular-87 and the Service Contract Act.
</t>
    </r>
    <r>
      <rPr>
        <b/>
        <sz val="12"/>
        <rFont val="Calibri"/>
        <family val="2"/>
        <scheme val="minor"/>
      </rPr>
      <t>BASIC GUIDELINES</t>
    </r>
    <r>
      <rPr>
        <sz val="12"/>
        <rFont val="Calibri"/>
        <family val="2"/>
        <scheme val="minor"/>
      </rPr>
      <t xml:space="preserve">
The per diem rate will be negotiated on the basis of actual, allowable, and allocable direct and indirect costs associated with the operation of the facility and that benefit federal prisoners during the most recent accounting period. 
</t>
    </r>
    <r>
      <rPr>
        <b/>
        <sz val="12"/>
        <rFont val="Calibri"/>
        <family val="2"/>
        <scheme val="minor"/>
      </rPr>
      <t>SCHEDULES TO BE COMPLETED</t>
    </r>
    <r>
      <rPr>
        <sz val="12"/>
        <rFont val="Calibri"/>
        <family val="2"/>
        <scheme val="minor"/>
      </rPr>
      <t xml:space="preserve">
Only the light blue highlighted field can be modified by the preparers.  All other fields have been locked, and the password will not be provided to the preparers.  The following is a listing of tabs or schedules included in this document and a brief overview of each:
</t>
    </r>
    <r>
      <rPr>
        <b/>
        <sz val="12"/>
        <rFont val="Calibri"/>
        <family val="2"/>
        <scheme val="minor"/>
      </rPr>
      <t>1. Cover Page</t>
    </r>
    <r>
      <rPr>
        <sz val="12"/>
        <rFont val="Calibri"/>
        <family val="2"/>
        <scheme val="minor"/>
      </rPr>
      <t xml:space="preserve">
This includes a summary of the outputs from the various cost categories that are covered on the back tabs, as well as the basic information about the facility in order to identify it.  
</t>
    </r>
    <r>
      <rPr>
        <b/>
        <sz val="12"/>
        <rFont val="Calibri"/>
        <family val="2"/>
        <scheme val="minor"/>
      </rPr>
      <t xml:space="preserve">
2. Staffing Wages -</t>
    </r>
    <r>
      <rPr>
        <sz val="12"/>
        <rFont val="Calibri"/>
        <family val="2"/>
        <scheme val="minor"/>
      </rPr>
      <t xml:space="preserve"> The preparer must enter current year and prior year data for costs related directly to the wages for staff at the facility. 
</t>
    </r>
    <r>
      <rPr>
        <b/>
        <sz val="12"/>
        <rFont val="Calibri"/>
        <family val="2"/>
        <scheme val="minor"/>
      </rPr>
      <t xml:space="preserve">
3. Staffing Benefits </t>
    </r>
    <r>
      <rPr>
        <sz val="12"/>
        <rFont val="Calibri"/>
        <family val="2"/>
        <scheme val="minor"/>
      </rPr>
      <t xml:space="preserve">- The preparer must enter current year and prior year data for costs related directly to the taxes and benefits for staff at the facility. 
4.Facility Costs - The preparer must enter current year and prior year data for costs directly related to the lease (if applicable) and upkeep of the detention facility. For equipment lease and operations and maintenance costs, these charges must be itemized in order to provide greater detail on their composition.
</t>
    </r>
    <r>
      <rPr>
        <b/>
        <sz val="12"/>
        <rFont val="Calibri"/>
        <family val="2"/>
        <scheme val="minor"/>
      </rPr>
      <t xml:space="preserve">5. Depreciation &amp; Interest  – </t>
    </r>
    <r>
      <rPr>
        <sz val="12"/>
        <rFont val="Calibri"/>
        <family val="2"/>
        <scheme val="minor"/>
      </rPr>
      <t xml:space="preserve">The preparer must provide the original value, salvage value, and useful life for any buildings or large equipment that are not leased and for which depreciation is charged. The depreciation will calculate automatically using the straight-line method. In addition, the vendor may provide information on its interest obligations.
</t>
    </r>
    <r>
      <rPr>
        <b/>
        <sz val="12"/>
        <rFont val="Calibri"/>
        <family val="2"/>
        <scheme val="minor"/>
      </rPr>
      <t>6. Other Direct Costs (ODCs)</t>
    </r>
    <r>
      <rPr>
        <sz val="12"/>
        <rFont val="Calibri"/>
        <family val="2"/>
        <scheme val="minor"/>
      </rPr>
      <t xml:space="preserve"> - The preparer must enter the other operating costs associated with the acceptable categories of other costs in running a detention facility. For detainee welfare, these costs should be itemized by category (e.g., bedding, toiletries, etc.).
</t>
    </r>
    <r>
      <rPr>
        <b/>
        <sz val="12"/>
        <rFont val="Calibri"/>
        <family val="2"/>
        <scheme val="minor"/>
      </rPr>
      <t xml:space="preserve">7. G&amp;A - </t>
    </r>
    <r>
      <rPr>
        <sz val="12"/>
        <rFont val="Calibri"/>
        <family val="2"/>
        <scheme val="minor"/>
      </rPr>
      <t xml:space="preserve">The preparer must enter the costs associated with the various categories included in the administration of its facility. The preparer should itemize the taxes shown on the sheet, and for FAR-based contracts, should reference FAR Section XXX in order to verify that these taxes are allowable. 
</t>
    </r>
    <r>
      <rPr>
        <b/>
        <sz val="12"/>
        <rFont val="Calibri"/>
        <family val="2"/>
        <scheme val="minor"/>
      </rPr>
      <t xml:space="preserve">8. Contract Services </t>
    </r>
    <r>
      <rPr>
        <sz val="12"/>
        <rFont val="Calibri"/>
        <family val="2"/>
        <scheme val="minor"/>
      </rPr>
      <t xml:space="preserve">– The preparer must provide the costs for consultant and contract services to the extent that they benefit federal prisoners. The preparer should not show any costs here that are also included in their reported Direct Costs, but only those that are charged by a third party subcontractor.
9. Transprotation - The preparer must provide information aboutt the costs for transporting ICE detainees to and from the facility. These charges will not be included in the per diem rate, but will be paid on a separate invoice.
</t>
    </r>
    <r>
      <rPr>
        <b/>
        <sz val="12"/>
        <rFont val="Calibri  "/>
      </rPr>
      <t/>
    </r>
  </si>
  <si>
    <t>Cover Page Instructions</t>
  </si>
  <si>
    <t>Complete the light blue cells with the facility's identifying information and population data below. All white cells calculate automatically from other sheets</t>
  </si>
  <si>
    <t>A. Identifying Information</t>
  </si>
  <si>
    <t>Facility name</t>
  </si>
  <si>
    <t>Hudson County</t>
  </si>
  <si>
    <t>Total facility size (square feet)</t>
  </si>
  <si>
    <t>B. Capacity</t>
  </si>
  <si>
    <t>Total capacity</t>
  </si>
  <si>
    <t xml:space="preserve">FY2017 ADP </t>
  </si>
  <si>
    <t xml:space="preserve">ICE-dedicated beds </t>
  </si>
  <si>
    <t xml:space="preserve">C. Time Frame </t>
  </si>
  <si>
    <t xml:space="preserve">Percentage of the facility that is ICE-dedicated </t>
  </si>
  <si>
    <t>D. Financial Information</t>
  </si>
  <si>
    <t xml:space="preserve">% of contract </t>
  </si>
  <si>
    <t>Staffing Wages</t>
  </si>
  <si>
    <t>Staffing Benefits</t>
  </si>
  <si>
    <t>Facility</t>
  </si>
  <si>
    <t>Other Direct Costs</t>
  </si>
  <si>
    <t>Total Operating Costs</t>
  </si>
  <si>
    <t>Depreciation &amp; Interest</t>
  </si>
  <si>
    <t>Contracted Services</t>
  </si>
  <si>
    <t>G&amp;A</t>
  </si>
  <si>
    <t>Total Non-Operating Costs</t>
  </si>
  <si>
    <t>TOTAL CONTRACT VALUE FOR THE FACILITY</t>
  </si>
  <si>
    <t>TOTAL VALUE FOR ICE-DEDICATED BEDS</t>
  </si>
  <si>
    <t>Bed-day rate at total capacity</t>
  </si>
  <si>
    <t>Bed-day rate for ICE-dedicated beds</t>
  </si>
  <si>
    <t>Transportation Costs (if applicable)</t>
  </si>
  <si>
    <t xml:space="preserve"> Total Staffing Wages</t>
  </si>
  <si>
    <t>Staffing Wages Instructions</t>
  </si>
  <si>
    <t>Enter the information by category into the light blue cells below. Do not enter transportation staff; these will be covered on tab "9. Transportation". Once you have entered the staffing category, number of positions, and hourly wage rate, all cells in white will calculate automatically. Column I on prior year salary costs should also be completed. Cells in Column J will turn red if costs have increased more than 10% in the last year, and the Government may require further documentation to justify these increases.</t>
  </si>
  <si>
    <t>Labor Description</t>
  </si>
  <si>
    <t>Full Time or Part Time</t>
  </si>
  <si>
    <t>Number of Positions</t>
  </si>
  <si>
    <t>Service Contract Act/Collective Bargaining Agreement Schedule Number</t>
  </si>
  <si>
    <t>Wage Determination/ Collective Bargaining Agreement Hourly Wage Rate</t>
  </si>
  <si>
    <t>Number of Hours (2080 times positions)</t>
  </si>
  <si>
    <t>Proposed Salary Cost</t>
  </si>
  <si>
    <t>Prior Year  1 Salary Costs</t>
  </si>
  <si>
    <t xml:space="preserve">% Difference, </t>
  </si>
  <si>
    <t>Active Positions</t>
  </si>
  <si>
    <t>Vacancies</t>
  </si>
  <si>
    <t>New</t>
  </si>
  <si>
    <t>Overtime</t>
  </si>
  <si>
    <t>Holiday Pay</t>
  </si>
  <si>
    <t>Seasonal Staff</t>
  </si>
  <si>
    <t>Other A</t>
  </si>
  <si>
    <t>Other B</t>
  </si>
  <si>
    <t>Sick Pay Retirees</t>
  </si>
  <si>
    <t>Salary Increments</t>
  </si>
  <si>
    <t>Turnover Adjustment</t>
  </si>
  <si>
    <t>Accrual</t>
  </si>
  <si>
    <t>FICA Deduction Adjustment - Already accounted for in Staffing Benefits tab</t>
  </si>
  <si>
    <t>*See below supporting documentation for category details.</t>
  </si>
  <si>
    <t>1) Summary</t>
  </si>
  <si>
    <t xml:space="preserve">2) Active Titles </t>
  </si>
  <si>
    <t>3) Vacant Positions</t>
  </si>
  <si>
    <t>Total Salary Cost</t>
  </si>
  <si>
    <t>FICA Costs - 7.65%</t>
  </si>
  <si>
    <t>Total Staffing Wages</t>
  </si>
  <si>
    <t xml:space="preserve"> </t>
  </si>
  <si>
    <t xml:space="preserve"> Total Staffing Benefits</t>
  </si>
  <si>
    <t>Staffing Benefit Instructions</t>
  </si>
  <si>
    <t>Enter the information by category into the light blue cells below for both employees who are exempt from the Service Contract Act and those who are covered by it. Once you have entered the staffing category, number of positions, and hourly wage rate, all cells in white will calculate automatically. Column I on prior year salary costs should also be completed. Cells in Column J will turn red if costs have increased more than 10% in the last year, and the Government may require further documentation to justify these increases.</t>
  </si>
  <si>
    <t>Instructions for "Exempt"/Non-Service Contract Act Employee Benefits</t>
  </si>
  <si>
    <t>Enter the information into the light blue cells below to provide information on benefits for employees who are "exempt" or not covered under the Service Contract Act, as well as the total costs from last year.</t>
  </si>
  <si>
    <t xml:space="preserve">Description </t>
  </si>
  <si>
    <t>Full Time Positions</t>
  </si>
  <si>
    <t>Part Time Positions</t>
  </si>
  <si>
    <t>Total Employees Participating</t>
  </si>
  <si>
    <t>Total Salary Base</t>
  </si>
  <si>
    <t>Employer Contribution</t>
  </si>
  <si>
    <t>Annual Cost</t>
  </si>
  <si>
    <t>Prior Year  1 Costs</t>
  </si>
  <si>
    <t>% Difference</t>
  </si>
  <si>
    <t>1. Retirement Program(s)</t>
  </si>
  <si>
    <t>a. Defined Benefit Plan</t>
  </si>
  <si>
    <t>b. Defined Contribution Plan</t>
  </si>
  <si>
    <t>c. other</t>
  </si>
  <si>
    <t>2.  Insurance program(s)</t>
  </si>
  <si>
    <t>a. Self Insured</t>
  </si>
  <si>
    <t>b. other</t>
  </si>
  <si>
    <t>3. Other Employee Contribution Plan(s)</t>
  </si>
  <si>
    <t>a. Worker's Comp</t>
  </si>
  <si>
    <t>b. FUTA</t>
  </si>
  <si>
    <t>c. Unemployment</t>
  </si>
  <si>
    <t>d. Unemployment</t>
  </si>
  <si>
    <t>Total Benefits Cost for Non- Service Contract Act Employees</t>
  </si>
  <si>
    <t>Instructions for Service Contract Act Employee Benefits</t>
  </si>
  <si>
    <t>Enter the information into the light blue cells below to provide information on benefits for employees who are covered under the Service Contract Act, as well as the total costs from last year.</t>
  </si>
  <si>
    <t>Wage Determination/Collective Bargaining Agreement Reference</t>
  </si>
  <si>
    <t>Number of Employees Participating</t>
  </si>
  <si>
    <t>Total Hours Subject to Fringe</t>
  </si>
  <si>
    <t>Wage Determination/Collective Bargaining Agreement Hourly Rate</t>
  </si>
  <si>
    <t>a. Health and Welfare</t>
  </si>
  <si>
    <t>b. Pension</t>
  </si>
  <si>
    <t>PFRS-Police and Fire Retirement System</t>
  </si>
  <si>
    <t>d. other</t>
  </si>
  <si>
    <t>PERS-Public Employee Retirement System</t>
  </si>
  <si>
    <t>e. other</t>
  </si>
  <si>
    <t>See Schedule A-3 for supporting documentation on fringe benefit rate pct.</t>
  </si>
  <si>
    <t>f. other</t>
  </si>
  <si>
    <t>See PFRS-PERS Split for supporting documentation on pension fund allocation split.</t>
  </si>
  <si>
    <t>g. other</t>
  </si>
  <si>
    <t>h. other</t>
  </si>
  <si>
    <t>Total Benefits Cost - Service Contract Act Employees:</t>
  </si>
  <si>
    <t xml:space="preserve"> Total Facility Costs</t>
  </si>
  <si>
    <t>Facility Instructions</t>
  </si>
  <si>
    <t>Complete the light blue cells below, as well as the required itemizations (marked by the asterisks). Please also enter the prior year values. The percentage change will automatically calculate in Column E, and will color red if there is an increase greater than 10%. The Government may require further documentation to justify these increases. If any buildings or equipment is depreciated rather than leased, please enter the information required by the Depreciation &amp; Interest tab (#9).</t>
  </si>
  <si>
    <t>Current year</t>
  </si>
  <si>
    <t>Prior year</t>
  </si>
  <si>
    <t>% change</t>
  </si>
  <si>
    <t>Building lease or rent</t>
  </si>
  <si>
    <t>Equipment lease*</t>
  </si>
  <si>
    <t>Utilities</t>
  </si>
  <si>
    <t>Operations and maintenance*</t>
  </si>
  <si>
    <t>*For items with an asterisk, please provide itemize charges in the space provided below</t>
  </si>
  <si>
    <t>Major equipment leased</t>
  </si>
  <si>
    <t>Major Equipment Instructions</t>
  </si>
  <si>
    <t>Enter the lease costs for major equipment, as well as a brief description.</t>
  </si>
  <si>
    <t>Equipment description</t>
  </si>
  <si>
    <t xml:space="preserve">Prior year </t>
  </si>
  <si>
    <t>Total</t>
  </si>
  <si>
    <t>Operations and maintenance costs</t>
  </si>
  <si>
    <t>Operations and Maintenance Instructions</t>
  </si>
  <si>
    <t>Enter the costs to maintain the facility (e.g., supplies), as well as the costs from last year.</t>
  </si>
  <si>
    <t>O&amp;M description</t>
  </si>
  <si>
    <t>Total depreciation and interest</t>
  </si>
  <si>
    <t>Depreciation &amp; Interest Instructions</t>
  </si>
  <si>
    <t>Enter the information in the light blue cells, and descriptions where appropriate. If a building has been repaired or renovated, include the cost of the renovation under the "Repairs/Upgrades or Equipment Depreciation" section, and depreciate that value seperately, rather than re-setting the value of the building. If the Government is charged a facility fee through a lease or rent charges, do not fill out the Building portion, and include those charges separately in the Facility tab (#5). If there is an increase of more than 3% from a prior year, Column E will turn red, and the Government may require further documentation.</t>
  </si>
  <si>
    <t>Building depreciation</t>
  </si>
  <si>
    <t>Equipment depreciation</t>
  </si>
  <si>
    <t>Interest/Cost of money</t>
  </si>
  <si>
    <t>Building Depreciation Instructions</t>
  </si>
  <si>
    <t>Enter the required information in the light blue cells, and the depreciation charge will be automatically calculated using the straight-line method</t>
  </si>
  <si>
    <t>Building name</t>
  </si>
  <si>
    <t>Year built</t>
  </si>
  <si>
    <t>Original value</t>
  </si>
  <si>
    <t>Salvage value</t>
  </si>
  <si>
    <t>Life of the building (years)</t>
  </si>
  <si>
    <t>Annual depreciation</t>
  </si>
  <si>
    <t>Correctional Facility</t>
  </si>
  <si>
    <t>Building Improvements</t>
  </si>
  <si>
    <t>New Wing</t>
  </si>
  <si>
    <t>Total building depreciation</t>
  </si>
  <si>
    <t>Repairs/Upgrades or Equipment depreciation</t>
  </si>
  <si>
    <t>Repairs or Equipment Depreciation Instructions</t>
  </si>
  <si>
    <t xml:space="preserve">Enter the required information in the light blue cells, and the depreciation charge for equipment and repairs will be automatically calculated. </t>
  </si>
  <si>
    <t>Year purchased</t>
  </si>
  <si>
    <t>Life of the equipment or repairs (years)</t>
  </si>
  <si>
    <t>See attached schedule</t>
  </si>
  <si>
    <t>Total equipment depreciation</t>
  </si>
  <si>
    <t>Interest</t>
  </si>
  <si>
    <t>Interest Instructions</t>
  </si>
  <si>
    <t>Enter the outstanding loans for depreciable buildings, equipment, or repairs listed above.</t>
  </si>
  <si>
    <t>Asset description</t>
  </si>
  <si>
    <t>Original Value</t>
  </si>
  <si>
    <t>Annual depreciation expense</t>
  </si>
  <si>
    <t>Years depreciated</t>
  </si>
  <si>
    <t>Current book value</t>
  </si>
  <si>
    <t>Interest rate</t>
  </si>
  <si>
    <t>Annual interest payments</t>
  </si>
  <si>
    <t>Correctional Facility Lease Purchase Agreement Annual Intereste 2017 See Exhibit C</t>
  </si>
  <si>
    <t>Total cost of money</t>
  </si>
  <si>
    <t xml:space="preserve"> Total Other Direct Costs</t>
  </si>
  <si>
    <t>Other Direct Charges Instructions</t>
  </si>
  <si>
    <t>Enter the information by category into the light blue cells below, itemizing where prompted. If medical care at the facility is provided by a subcontractor, do not enter costs for medical supplies and equipment (which should be included in the medical subcontract). Credits are defined as overpayments the Government has made in the past year, which should be subtracted from the overall contract cost in the current period. Cells in Column E will turn red if costs have increased more than 10% in the last year, and the Government may require further documentation to justify these increases.</t>
  </si>
  <si>
    <t xml:space="preserve">Current year </t>
  </si>
  <si>
    <t>Administration/Management fee</t>
  </si>
  <si>
    <t>Food and kitchen supplies</t>
  </si>
  <si>
    <t>Detainee welfare*</t>
  </si>
  <si>
    <t>IT</t>
  </si>
  <si>
    <t>Telecom</t>
  </si>
  <si>
    <t>Medical supplies and equipment</t>
  </si>
  <si>
    <t>Recreation</t>
  </si>
  <si>
    <t>Education</t>
  </si>
  <si>
    <t>Credits</t>
  </si>
  <si>
    <t>Detention Officers' uniform allowance</t>
  </si>
  <si>
    <t>*For items with an asterisk, please provide itemized charges in the space provided below</t>
  </si>
  <si>
    <t>Detainee welfare and supplies</t>
  </si>
  <si>
    <t>Welfare and supplies Instructions</t>
  </si>
  <si>
    <t>For detainee supplies and welfare, itemize by category (toiletries, linens, etc.) for the current and prior period.</t>
  </si>
  <si>
    <t>Description</t>
  </si>
  <si>
    <t>Bedding and Personal Care</t>
  </si>
  <si>
    <t>Total contracted services</t>
  </si>
  <si>
    <t>Contracted Services Instructions</t>
  </si>
  <si>
    <t>Complete the light blue cells below to show the costs of the relevant subcontracts and third party fees for the current and prior year, along with the name of the company or government to whom those fees are paid. If there is a Transportation subcontract, enter that information on the Transportation tab (#11). Cells in Column F will turn red if the cost of the subcontract has increased more than 10% in the last year, and the Government may require further documentation to justify these increases</t>
  </si>
  <si>
    <t>Subcontract</t>
  </si>
  <si>
    <t>Vendor name</t>
  </si>
  <si>
    <t>Medical (including dental and mental health)</t>
  </si>
  <si>
    <t>CFG Health, Correct Rx Pharmacy, Horizon Health Center</t>
  </si>
  <si>
    <t>Food Services</t>
  </si>
  <si>
    <t>Aramark</t>
  </si>
  <si>
    <t>Security</t>
  </si>
  <si>
    <t>IGA fee</t>
  </si>
  <si>
    <t xml:space="preserve"> Total G&amp;A</t>
  </si>
  <si>
    <t>For the general and administrative costs of the facility, complete the light blue cells below, including a brief description of the spend in each category and itemizations where prompted. If charges have increased more than 10% since the prior year, cells in Column E will turn red, and the Government may require further documentation to justify these increases.</t>
  </si>
  <si>
    <t>Brief description of charges</t>
  </si>
  <si>
    <t>Accounting</t>
  </si>
  <si>
    <t>Total Jail Provisional Indirect Costs for the Year 2017 See Exhibit A for detail</t>
  </si>
  <si>
    <t>Audit/Risk</t>
  </si>
  <si>
    <t>Finance</t>
  </si>
  <si>
    <t>Human Resources</t>
  </si>
  <si>
    <t>Insurance</t>
  </si>
  <si>
    <t xml:space="preserve">Legal </t>
  </si>
  <si>
    <t>Office Supplies and miscellaneous</t>
  </si>
  <si>
    <t>Taxes*</t>
  </si>
  <si>
    <t>Travel and Staff Training</t>
  </si>
  <si>
    <t>Tax Itemization</t>
  </si>
  <si>
    <t>Tax Itemization Instructions</t>
  </si>
  <si>
    <t>Enter the itemized amounts that the vendor paid in the last year for taxes that are allowable under FAR section XXX</t>
  </si>
  <si>
    <t>Transportation costs</t>
  </si>
  <si>
    <t>Transportation Instructions</t>
  </si>
  <si>
    <r>
      <t xml:space="preserve">If the facility also provides detainee transportation services for ICE, please complete the information below. </t>
    </r>
    <r>
      <rPr>
        <b/>
        <sz val="11"/>
        <color theme="1"/>
        <rFont val="Calibri"/>
        <family val="2"/>
        <scheme val="minor"/>
      </rPr>
      <t>If transportation is provided by another vendor on a subcontract</t>
    </r>
    <r>
      <rPr>
        <sz val="11"/>
        <color theme="1"/>
        <rFont val="Calibri"/>
        <family val="2"/>
        <scheme val="minor"/>
      </rPr>
      <t xml:space="preserve">, enter the charge in row 13 and the profit in row 9 and do not complete the rest of the sheet. </t>
    </r>
    <r>
      <rPr>
        <b/>
        <sz val="11"/>
        <color theme="1"/>
        <rFont val="Calibri"/>
        <family val="2"/>
        <scheme val="minor"/>
      </rPr>
      <t>If the vendor provides transportation independently</t>
    </r>
    <r>
      <rPr>
        <sz val="11"/>
        <color theme="1"/>
        <rFont val="Calibri"/>
        <family val="2"/>
        <scheme val="minor"/>
      </rPr>
      <t xml:space="preserve">, the staffing charges will automatically populate from the two Staffing Input tabs (#2 and #3). Then, the vendor can </t>
    </r>
    <r>
      <rPr>
        <b/>
        <sz val="11"/>
        <color theme="1"/>
        <rFont val="Calibri"/>
        <family val="2"/>
        <scheme val="minor"/>
      </rPr>
      <t>either</t>
    </r>
    <r>
      <rPr>
        <sz val="11"/>
        <color theme="1"/>
        <rFont val="Calibri"/>
        <family val="2"/>
        <scheme val="minor"/>
      </rPr>
      <t xml:space="preserve"> show their costs the all-in rate per mile with an estimated number of miles per month, </t>
    </r>
    <r>
      <rPr>
        <b/>
        <sz val="11"/>
        <color theme="1"/>
        <rFont val="Calibri"/>
        <family val="2"/>
        <scheme val="minor"/>
      </rPr>
      <t>OR</t>
    </r>
    <r>
      <rPr>
        <sz val="11"/>
        <color theme="1"/>
        <rFont val="Calibri"/>
        <family val="2"/>
        <scheme val="minor"/>
      </rPr>
      <t xml:space="preserve"> as itemized lease, repairs, insurance, and fuel costs. Note that these charges will be paid on a separate invoice, and will not affect the bed-night rate on the contract.</t>
    </r>
  </si>
  <si>
    <t>Profit on transportation</t>
  </si>
  <si>
    <t>Total transportation costs</t>
  </si>
  <si>
    <t>Profit margin</t>
  </si>
  <si>
    <t>Amount of profit</t>
  </si>
  <si>
    <t>Base spend on transportation</t>
  </si>
  <si>
    <t>Subcontract for Transportation</t>
  </si>
  <si>
    <t>Staffing Wages and Benefits</t>
  </si>
  <si>
    <t>Staffing Instructions</t>
  </si>
  <si>
    <t>This information populates automatically from tabs 2 and 3 ("Staffing Input A and B"). If the information appears to be incorrect, please edit the "Transportation" section on tab 2 and the base wage on tab 3</t>
  </si>
  <si>
    <t>Transportation Labor Description</t>
  </si>
  <si>
    <t>Total Labor Cost</t>
  </si>
  <si>
    <t>Total Benefits and Taxes Cost</t>
  </si>
  <si>
    <t>Total Wages, Benefits, and Taxes Cost</t>
  </si>
  <si>
    <t>Vehicle Mileage</t>
  </si>
  <si>
    <t>Vehicle Mileage Instructions</t>
  </si>
  <si>
    <t>If the vendor chooses to express costs as a charge per mile, the costs scan be entered into the light blue cells below to show the mileage charges by vehicle type. If the vendor would rather show its costs itemized below, see Rows 43 to 46.</t>
  </si>
  <si>
    <t>Vehicle Type</t>
  </si>
  <si>
    <t>Mileage/month</t>
  </si>
  <si>
    <t>Rate/mile</t>
  </si>
  <si>
    <t>Cost/month</t>
  </si>
  <si>
    <t>Annual cost</t>
  </si>
  <si>
    <t>TOTAL</t>
  </si>
  <si>
    <t>Itemized Vehicle Charges</t>
  </si>
  <si>
    <t>Itemized Vehicle Charge Instructions</t>
  </si>
  <si>
    <t>Complete the table below to show the type, number, and cost of lease fees that the contractor pays for vehicles to provide transportation services to ICE. If the vendor would rather show its cost as a mileage fee, see Rows 31 to 35.</t>
  </si>
  <si>
    <t>Brief description</t>
  </si>
  <si>
    <t>Cost per vehicle</t>
  </si>
  <si>
    <t>Number of vehicles</t>
  </si>
  <si>
    <t>Vehicle Lease</t>
  </si>
  <si>
    <t>Vehicle repairs/maintenance</t>
  </si>
  <si>
    <t>Vehicle insurance</t>
  </si>
  <si>
    <t>Fuel costs</t>
  </si>
  <si>
    <t>(B)(4)</t>
  </si>
  <si>
    <t>(b)(4)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</si>
</sst>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quot;$&quot;#,##0.00_);[Red]\(&quot;$&quot;#,##0.00\)"/>
    <numFmt numFmtId="44" formatCode="_(&quot;$&quot;* #,##0.00_);_(&quot;$&quot;* \(#,##0.00\);_(&quot;$&quot;* &quot;-&quot;??_);_(@_)"/>
    <numFmt numFmtId="43" formatCode="_(* #,##0.00_);_(* \(#,##0.00\);_(* &quot;-&quot;??_);_(@_)"/>
    <numFmt numFmtId="164" formatCode="_(* #,##0_);_(* \(#,##0\);_(* &quot;-&quot;??_);_(@_)"/>
    <numFmt numFmtId="165" formatCode="_(&quot;$&quot;* #,##0.0_);_(&quot;$&quot;* \(#,##0.0\);_(&quot;$&quot;* &quot;-&quot;??_);_(@_)"/>
    <numFmt numFmtId="166" formatCode="_(&quot;$&quot;* #,##0.0_);_(&quot;$&quot;* \(#,##0.0\);_(&quot;$&quot;* &quot;-&quot;?_);_(@_)"/>
    <numFmt numFmtId="167" formatCode="0.000%"/>
    <numFmt numFmtId="168" formatCode="_(* #,##0.0_);_(* \(#,##0.0\);_(* &quot;-&quot;??_);_(@_)"/>
    <numFmt numFmtId="169" formatCode="_(&quot;$&quot;* #,##0_);_(&quot;$&quot;* \(#,##0\);_(&quot;$&quot;* &quot;-&quot;??_);_(@_)"/>
  </numFmts>
  <fonts count="30">
    <font>
      <sz val="11"/>
      <color theme="1"/>
      <name val="Calibri"/>
      <family val="2"/>
      <scheme val="minor"/>
    </font>
    <font>
      <sz val="11"/>
      <color theme="1"/>
      <name val="Calibri"/>
      <family val="2"/>
      <scheme val="minor"/>
    </font>
    <font>
      <sz val="10"/>
      <name val="Arial"/>
      <family val="2"/>
    </font>
    <font>
      <sz val="11"/>
      <color theme="1"/>
      <name val="Arial"/>
      <family val="2"/>
    </font>
    <font>
      <b/>
      <sz val="11"/>
      <color theme="1"/>
      <name val="Arial"/>
      <family val="2"/>
    </font>
    <font>
      <i/>
      <sz val="11"/>
      <color rgb="FFC00000"/>
      <name val="Arial"/>
      <family val="2"/>
    </font>
    <font>
      <b/>
      <sz val="11"/>
      <color theme="0"/>
      <name val="Calibri"/>
      <family val="2"/>
      <scheme val="minor"/>
    </font>
    <font>
      <b/>
      <sz val="11"/>
      <color theme="1"/>
      <name val="Calibri"/>
      <family val="2"/>
      <scheme val="minor"/>
    </font>
    <font>
      <sz val="11"/>
      <color theme="0"/>
      <name val="Calibri"/>
      <family val="2"/>
      <scheme val="minor"/>
    </font>
    <font>
      <i/>
      <sz val="11"/>
      <color rgb="FFC00000"/>
      <name val="Calibri"/>
      <family val="2"/>
      <scheme val="minor"/>
    </font>
    <font>
      <sz val="11"/>
      <name val="Calibri"/>
      <family val="2"/>
      <scheme val="minor"/>
    </font>
    <font>
      <i/>
      <sz val="11"/>
      <color theme="1"/>
      <name val="Calibri"/>
      <family val="2"/>
      <scheme val="minor"/>
    </font>
    <font>
      <b/>
      <sz val="13"/>
      <color theme="4" tint="-0.249977111117893"/>
      <name val="Calibri"/>
      <family val="2"/>
      <scheme val="minor"/>
    </font>
    <font>
      <b/>
      <sz val="11"/>
      <color theme="4" tint="-0.249977111117893"/>
      <name val="Calibri"/>
      <family val="2"/>
      <scheme val="minor"/>
    </font>
    <font>
      <b/>
      <sz val="13"/>
      <color theme="0"/>
      <name val="Calibri"/>
      <family val="2"/>
      <scheme val="minor"/>
    </font>
    <font>
      <i/>
      <sz val="11"/>
      <color theme="0"/>
      <name val="Calibri"/>
      <family val="2"/>
      <scheme val="minor"/>
    </font>
    <font>
      <b/>
      <sz val="12"/>
      <name val="Calibri  "/>
    </font>
    <font>
      <sz val="12"/>
      <name val="Calibri"/>
      <family val="2"/>
      <scheme val="minor"/>
    </font>
    <font>
      <b/>
      <sz val="11"/>
      <name val="Calibri"/>
      <family val="2"/>
      <scheme val="minor"/>
    </font>
    <font>
      <b/>
      <sz val="12"/>
      <name val="Calibri"/>
      <family val="2"/>
      <scheme val="minor"/>
    </font>
    <font>
      <b/>
      <sz val="11"/>
      <color theme="8" tint="-0.499984740745262"/>
      <name val="Calibri"/>
      <family val="2"/>
      <scheme val="minor"/>
    </font>
    <font>
      <b/>
      <sz val="11"/>
      <color theme="8" tint="-0.499984740745262"/>
      <name val="Arial"/>
      <family val="2"/>
    </font>
    <font>
      <sz val="11"/>
      <color theme="8" tint="-0.499984740745262"/>
      <name val="Calibri"/>
      <family val="2"/>
      <scheme val="minor"/>
    </font>
    <font>
      <sz val="11"/>
      <color theme="8" tint="-0.499984740745262"/>
      <name val="Arial"/>
      <family val="2"/>
    </font>
    <font>
      <b/>
      <sz val="13"/>
      <color theme="8" tint="-0.499984740745262"/>
      <name val="Calibri"/>
      <family val="2"/>
      <scheme val="minor"/>
    </font>
    <font>
      <b/>
      <sz val="12"/>
      <color theme="8" tint="-0.499984740745262"/>
      <name val="Calibri"/>
      <family val="2"/>
      <scheme val="minor"/>
    </font>
    <font>
      <b/>
      <i/>
      <sz val="12"/>
      <name val="Calibri"/>
      <family val="2"/>
      <scheme val="minor"/>
    </font>
    <font>
      <sz val="10"/>
      <name val="Calibri"/>
      <family val="2"/>
      <scheme val="minor"/>
    </font>
    <font>
      <sz val="11"/>
      <color rgb="FFFF0000"/>
      <name val="Calibri"/>
      <family val="2"/>
      <scheme val="minor"/>
    </font>
    <font>
      <sz val="12"/>
      <color rgb="FFFF0000"/>
      <name val="Calibri"/>
      <family val="2"/>
      <scheme val="minor"/>
    </font>
  </fonts>
  <fills count="10">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
      <patternFill patternType="solid">
        <fgColor theme="6" tint="0.79998168889431442"/>
        <bgColor indexed="64"/>
      </patternFill>
    </fill>
    <fill>
      <patternFill patternType="solid">
        <fgColor theme="4" tint="-0.499984740745262"/>
        <bgColor indexed="64"/>
      </patternFill>
    </fill>
    <fill>
      <patternFill patternType="solid">
        <fgColor theme="2"/>
        <bgColor indexed="64"/>
      </patternFill>
    </fill>
    <fill>
      <patternFill patternType="solid">
        <fgColor theme="6" tint="-0.499984740745262"/>
        <bgColor indexed="64"/>
      </patternFill>
    </fill>
    <fill>
      <patternFill patternType="solid">
        <fgColor theme="8" tint="-0.499984740745262"/>
        <bgColor indexed="64"/>
      </patternFill>
    </fill>
  </fills>
  <borders count="37">
    <border>
      <left/>
      <right/>
      <top/>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2" fillId="0" borderId="0" applyFont="0" applyFill="0" applyBorder="0" applyAlignment="0" applyProtection="0"/>
    <xf numFmtId="0" fontId="1" fillId="0" borderId="0"/>
    <xf numFmtId="9" fontId="1" fillId="0" borderId="0" applyFont="0" applyFill="0" applyBorder="0" applyAlignment="0" applyProtection="0"/>
  </cellStyleXfs>
  <cellXfs count="237">
    <xf numFmtId="0" fontId="0" fillId="0" borderId="0" xfId="0"/>
    <xf numFmtId="44" fontId="0" fillId="2" borderId="8" xfId="2" applyFont="1" applyFill="1" applyBorder="1" applyProtection="1">
      <protection locked="0"/>
    </xf>
    <xf numFmtId="0" fontId="0" fillId="2" borderId="8" xfId="0" applyFill="1" applyBorder="1" applyProtection="1">
      <protection locked="0"/>
    </xf>
    <xf numFmtId="44" fontId="0" fillId="2" borderId="8" xfId="0" applyNumberFormat="1" applyFill="1" applyBorder="1" applyProtection="1">
      <protection locked="0"/>
    </xf>
    <xf numFmtId="0" fontId="0" fillId="2" borderId="13" xfId="0" applyFill="1" applyBorder="1" applyProtection="1">
      <protection locked="0"/>
    </xf>
    <xf numFmtId="167" fontId="0" fillId="2" borderId="8" xfId="3" applyNumberFormat="1" applyFont="1" applyFill="1" applyBorder="1" applyProtection="1">
      <protection locked="0"/>
    </xf>
    <xf numFmtId="165" fontId="0" fillId="2" borderId="8" xfId="2" applyNumberFormat="1" applyFont="1" applyFill="1" applyBorder="1" applyProtection="1">
      <protection locked="0"/>
    </xf>
    <xf numFmtId="0" fontId="7" fillId="2" borderId="8" xfId="0" applyFont="1" applyFill="1" applyBorder="1" applyAlignment="1" applyProtection="1">
      <alignment horizontal="center"/>
      <protection locked="0"/>
    </xf>
    <xf numFmtId="164" fontId="7" fillId="2" borderId="8" xfId="1" applyNumberFormat="1" applyFont="1" applyFill="1" applyBorder="1" applyAlignment="1" applyProtection="1">
      <alignment vertical="center"/>
      <protection locked="0"/>
    </xf>
    <xf numFmtId="44" fontId="0" fillId="2" borderId="14" xfId="2" applyFont="1" applyFill="1" applyBorder="1" applyProtection="1">
      <protection locked="0"/>
    </xf>
    <xf numFmtId="0" fontId="17" fillId="2" borderId="8" xfId="0" applyFont="1" applyFill="1" applyBorder="1" applyProtection="1">
      <protection locked="0"/>
    </xf>
    <xf numFmtId="164" fontId="17" fillId="2" borderId="8" xfId="1" applyNumberFormat="1" applyFont="1" applyFill="1" applyBorder="1" applyAlignment="1" applyProtection="1">
      <protection locked="0"/>
    </xf>
    <xf numFmtId="169" fontId="17" fillId="2" borderId="8" xfId="4" applyNumberFormat="1" applyFont="1" applyFill="1" applyBorder="1" applyAlignment="1" applyProtection="1">
      <protection locked="0"/>
    </xf>
    <xf numFmtId="0" fontId="17" fillId="2" borderId="8" xfId="0" applyFont="1" applyFill="1" applyBorder="1" applyAlignment="1" applyProtection="1">
      <alignment horizontal="left" wrapText="1"/>
      <protection locked="0"/>
    </xf>
    <xf numFmtId="44" fontId="17" fillId="2" borderId="8" xfId="4" applyFont="1" applyFill="1" applyBorder="1" applyAlignment="1" applyProtection="1">
      <alignment horizontal="center" wrapText="1"/>
      <protection locked="0"/>
    </xf>
    <xf numFmtId="164" fontId="17" fillId="2" borderId="8" xfId="0" applyNumberFormat="1" applyFont="1" applyFill="1" applyBorder="1" applyAlignment="1" applyProtection="1">
      <alignment horizontal="center" wrapText="1"/>
      <protection locked="0"/>
    </xf>
    <xf numFmtId="0" fontId="17" fillId="2" borderId="8" xfId="0" applyFont="1" applyFill="1" applyBorder="1" applyAlignment="1" applyProtection="1">
      <alignment horizontal="center" wrapText="1"/>
      <protection locked="0"/>
    </xf>
    <xf numFmtId="169" fontId="17" fillId="2" borderId="8" xfId="0" applyNumberFormat="1" applyFont="1" applyFill="1" applyBorder="1" applyAlignment="1" applyProtection="1">
      <alignment horizontal="center" wrapText="1"/>
      <protection locked="0"/>
    </xf>
    <xf numFmtId="168" fontId="17" fillId="2" borderId="8" xfId="0" applyNumberFormat="1" applyFont="1" applyFill="1" applyBorder="1" applyAlignment="1" applyProtection="1">
      <alignment horizontal="center" wrapText="1"/>
      <protection locked="0"/>
    </xf>
    <xf numFmtId="44" fontId="17" fillId="2" borderId="8" xfId="4" applyFont="1" applyFill="1" applyBorder="1" applyAlignment="1" applyProtection="1">
      <protection locked="0"/>
    </xf>
    <xf numFmtId="44" fontId="0" fillId="2" borderId="16" xfId="2" applyFont="1" applyFill="1" applyBorder="1" applyProtection="1">
      <protection locked="0"/>
    </xf>
    <xf numFmtId="44" fontId="0" fillId="2" borderId="16" xfId="0" applyNumberFormat="1" applyFill="1" applyBorder="1" applyProtection="1">
      <protection locked="0"/>
    </xf>
    <xf numFmtId="0" fontId="0" fillId="2" borderId="16" xfId="0" applyFill="1" applyBorder="1" applyProtection="1">
      <protection locked="0"/>
    </xf>
    <xf numFmtId="0" fontId="14" fillId="9" borderId="0" xfId="0" applyFont="1" applyFill="1"/>
    <xf numFmtId="44" fontId="14" fillId="9" borderId="0" xfId="0" applyNumberFormat="1" applyFont="1" applyFill="1"/>
    <xf numFmtId="0" fontId="9" fillId="0" borderId="0" xfId="0" applyFont="1" applyAlignment="1">
      <alignment vertical="top" wrapText="1"/>
    </xf>
    <xf numFmtId="0" fontId="7" fillId="0" borderId="0" xfId="0" applyFont="1"/>
    <xf numFmtId="0" fontId="6" fillId="9" borderId="5" xfId="0" applyFont="1" applyFill="1" applyBorder="1"/>
    <xf numFmtId="0" fontId="6" fillId="9" borderId="6" xfId="0" applyFont="1" applyFill="1" applyBorder="1"/>
    <xf numFmtId="44" fontId="6" fillId="9" borderId="6" xfId="0" applyNumberFormat="1" applyFont="1" applyFill="1" applyBorder="1"/>
    <xf numFmtId="0" fontId="6" fillId="9" borderId="7" xfId="0" applyFont="1" applyFill="1" applyBorder="1"/>
    <xf numFmtId="0" fontId="0" fillId="4" borderId="15" xfId="0" applyFill="1" applyBorder="1"/>
    <xf numFmtId="44" fontId="0" fillId="4" borderId="15" xfId="0" applyNumberFormat="1" applyFill="1" applyBorder="1"/>
    <xf numFmtId="9" fontId="0" fillId="2" borderId="16" xfId="3" applyFont="1" applyFill="1" applyBorder="1" applyProtection="1">
      <protection locked="0"/>
    </xf>
    <xf numFmtId="44" fontId="0" fillId="4" borderId="30" xfId="0" applyNumberFormat="1" applyFill="1" applyBorder="1"/>
    <xf numFmtId="44" fontId="6" fillId="9" borderId="7" xfId="0" applyNumberFormat="1" applyFont="1" applyFill="1" applyBorder="1"/>
    <xf numFmtId="0" fontId="0" fillId="4" borderId="13" xfId="0" applyFill="1" applyBorder="1"/>
    <xf numFmtId="9" fontId="0" fillId="4" borderId="14" xfId="3" applyFont="1" applyFill="1" applyBorder="1" applyProtection="1"/>
    <xf numFmtId="9" fontId="0" fillId="4" borderId="0" xfId="3" applyFont="1" applyFill="1" applyBorder="1" applyProtection="1"/>
    <xf numFmtId="0" fontId="20" fillId="0" borderId="0" xfId="0" applyFont="1"/>
    <xf numFmtId="0" fontId="6" fillId="9" borderId="11" xfId="0" applyFont="1" applyFill="1" applyBorder="1"/>
    <xf numFmtId="0" fontId="0" fillId="0" borderId="0" xfId="0" applyAlignment="1">
      <alignment horizontal="left" indent="2"/>
    </xf>
    <xf numFmtId="0" fontId="13" fillId="0" borderId="0" xfId="0" applyFont="1"/>
    <xf numFmtId="0" fontId="6" fillId="9" borderId="10" xfId="0" applyFont="1" applyFill="1" applyBorder="1"/>
    <xf numFmtId="0" fontId="6" fillId="9" borderId="12" xfId="0" applyFont="1" applyFill="1" applyBorder="1"/>
    <xf numFmtId="165" fontId="0" fillId="4" borderId="8" xfId="2" applyNumberFormat="1" applyFont="1" applyFill="1" applyBorder="1" applyProtection="1"/>
    <xf numFmtId="166" fontId="0" fillId="4" borderId="14" xfId="0" applyNumberFormat="1" applyFill="1" applyBorder="1"/>
    <xf numFmtId="0" fontId="7" fillId="0" borderId="0" xfId="0" applyFont="1" applyAlignment="1">
      <alignment horizontal="center"/>
    </xf>
    <xf numFmtId="165" fontId="13" fillId="0" borderId="0" xfId="0" applyNumberFormat="1" applyFont="1"/>
    <xf numFmtId="165" fontId="0" fillId="2" borderId="14" xfId="2" applyNumberFormat="1" applyFont="1" applyFill="1" applyBorder="1" applyProtection="1">
      <protection locked="0"/>
    </xf>
    <xf numFmtId="0" fontId="7" fillId="0" borderId="15" xfId="0" applyFont="1" applyBorder="1"/>
    <xf numFmtId="165" fontId="20" fillId="0" borderId="17" xfId="2" applyNumberFormat="1" applyFont="1" applyBorder="1" applyProtection="1"/>
    <xf numFmtId="165" fontId="7" fillId="0" borderId="0" xfId="0" applyNumberFormat="1" applyFont="1"/>
    <xf numFmtId="165" fontId="7" fillId="0" borderId="0" xfId="2" applyNumberFormat="1" applyFont="1" applyProtection="1"/>
    <xf numFmtId="0" fontId="19" fillId="0" borderId="2" xfId="0" applyFont="1" applyBorder="1" applyAlignment="1">
      <alignment vertical="center" wrapText="1"/>
    </xf>
    <xf numFmtId="0" fontId="27" fillId="0" borderId="0" xfId="0" applyFont="1" applyAlignment="1">
      <alignment vertical="top" wrapText="1"/>
    </xf>
    <xf numFmtId="0" fontId="10" fillId="2" borderId="8" xfId="0" applyFont="1" applyFill="1" applyBorder="1" applyProtection="1">
      <protection locked="0"/>
    </xf>
    <xf numFmtId="164" fontId="10" fillId="2" borderId="8" xfId="1" applyNumberFormat="1" applyFont="1" applyFill="1" applyBorder="1" applyAlignment="1" applyProtection="1">
      <protection locked="0"/>
    </xf>
    <xf numFmtId="169" fontId="10" fillId="2" borderId="8" xfId="4" applyNumberFormat="1" applyFont="1" applyFill="1" applyBorder="1" applyAlignment="1" applyProtection="1">
      <protection locked="0"/>
    </xf>
    <xf numFmtId="10" fontId="10" fillId="2" borderId="8" xfId="3" applyNumberFormat="1" applyFont="1" applyFill="1" applyBorder="1" applyAlignment="1" applyProtection="1">
      <protection locked="0"/>
    </xf>
    <xf numFmtId="0" fontId="10" fillId="2" borderId="8" xfId="0" applyFont="1" applyFill="1" applyBorder="1" applyAlignment="1" applyProtection="1">
      <alignment vertical="top"/>
      <protection locked="0"/>
    </xf>
    <xf numFmtId="0" fontId="10" fillId="2" borderId="16" xfId="0" applyFont="1" applyFill="1" applyBorder="1" applyAlignment="1" applyProtection="1">
      <alignment vertical="top"/>
      <protection locked="0"/>
    </xf>
    <xf numFmtId="164" fontId="10" fillId="2" borderId="16" xfId="1" applyNumberFormat="1" applyFont="1" applyFill="1" applyBorder="1" applyAlignment="1" applyProtection="1">
      <protection locked="0"/>
    </xf>
    <xf numFmtId="169" fontId="10" fillId="2" borderId="16" xfId="4" applyNumberFormat="1" applyFont="1" applyFill="1" applyBorder="1" applyAlignment="1" applyProtection="1">
      <protection locked="0"/>
    </xf>
    <xf numFmtId="10" fontId="10" fillId="2" borderId="16" xfId="3" applyNumberFormat="1" applyFont="1" applyFill="1" applyBorder="1" applyAlignment="1" applyProtection="1">
      <protection locked="0"/>
    </xf>
    <xf numFmtId="44" fontId="10" fillId="2" borderId="8" xfId="4" applyFont="1" applyFill="1" applyBorder="1" applyAlignment="1" applyProtection="1">
      <protection locked="0"/>
    </xf>
    <xf numFmtId="164" fontId="0" fillId="2" borderId="8" xfId="1" applyNumberFormat="1" applyFont="1" applyFill="1" applyBorder="1" applyProtection="1">
      <protection locked="0"/>
    </xf>
    <xf numFmtId="0" fontId="0" fillId="4" borderId="0" xfId="0" applyFill="1"/>
    <xf numFmtId="0" fontId="9" fillId="0" borderId="0" xfId="0" applyFont="1" applyAlignment="1">
      <alignment horizontal="left" wrapText="1" indent="1"/>
    </xf>
    <xf numFmtId="0" fontId="9" fillId="0" borderId="0" xfId="0" applyFont="1" applyAlignment="1">
      <alignment wrapText="1"/>
    </xf>
    <xf numFmtId="44" fontId="7" fillId="0" borderId="0" xfId="0" applyNumberFormat="1" applyFont="1"/>
    <xf numFmtId="0" fontId="17" fillId="0" borderId="0" xfId="0" applyFont="1"/>
    <xf numFmtId="0" fontId="6" fillId="9" borderId="8" xfId="0" applyFont="1" applyFill="1" applyBorder="1" applyAlignment="1">
      <alignment wrapText="1"/>
    </xf>
    <xf numFmtId="44" fontId="6" fillId="9" borderId="8" xfId="0" applyNumberFormat="1" applyFont="1" applyFill="1" applyBorder="1" applyAlignment="1">
      <alignment wrapText="1"/>
    </xf>
    <xf numFmtId="164" fontId="17" fillId="4" borderId="8" xfId="1" applyNumberFormat="1" applyFont="1" applyFill="1" applyBorder="1" applyAlignment="1" applyProtection="1">
      <alignment horizontal="center" wrapText="1"/>
    </xf>
    <xf numFmtId="169" fontId="17" fillId="0" borderId="8" xfId="0" applyNumberFormat="1" applyFont="1" applyBorder="1" applyAlignment="1">
      <alignment horizontal="center" wrapText="1"/>
    </xf>
    <xf numFmtId="9" fontId="17" fillId="0" borderId="8" xfId="3" applyFont="1" applyBorder="1" applyProtection="1"/>
    <xf numFmtId="0" fontId="17" fillId="0" borderId="0" xfId="0" applyFont="1" applyAlignment="1">
      <alignment horizontal="center" wrapText="1"/>
    </xf>
    <xf numFmtId="0" fontId="20" fillId="0" borderId="15" xfId="0" applyFont="1" applyBorder="1"/>
    <xf numFmtId="44" fontId="20" fillId="0" borderId="16" xfId="2" applyFont="1" applyFill="1" applyBorder="1" applyProtection="1"/>
    <xf numFmtId="44" fontId="20" fillId="0" borderId="17" xfId="2" applyFont="1" applyFill="1" applyBorder="1" applyProtection="1"/>
    <xf numFmtId="0" fontId="6" fillId="9" borderId="10" xfId="0" applyFont="1" applyFill="1" applyBorder="1" applyAlignment="1">
      <alignment wrapText="1"/>
    </xf>
    <xf numFmtId="0" fontId="6" fillId="9" borderId="29" xfId="0" applyFont="1" applyFill="1" applyBorder="1" applyAlignment="1">
      <alignment wrapText="1"/>
    </xf>
    <xf numFmtId="0" fontId="18" fillId="0" borderId="27" xfId="0" applyFont="1" applyBorder="1"/>
    <xf numFmtId="0" fontId="18" fillId="0" borderId="0" xfId="0" applyFont="1"/>
    <xf numFmtId="0" fontId="10" fillId="0" borderId="0" xfId="0" applyFont="1"/>
    <xf numFmtId="0" fontId="0" fillId="0" borderId="28" xfId="0" applyBorder="1"/>
    <xf numFmtId="169" fontId="10" fillId="0" borderId="8" xfId="4" applyNumberFormat="1" applyFont="1" applyBorder="1" applyAlignment="1" applyProtection="1"/>
    <xf numFmtId="9" fontId="10" fillId="0" borderId="14" xfId="3" applyFont="1" applyBorder="1" applyProtection="1"/>
    <xf numFmtId="49" fontId="18" fillId="0" borderId="27" xfId="4" applyNumberFormat="1" applyFont="1" applyBorder="1" applyAlignment="1" applyProtection="1"/>
    <xf numFmtId="49" fontId="18" fillId="0" borderId="0" xfId="4" applyNumberFormat="1" applyFont="1" applyBorder="1" applyAlignment="1" applyProtection="1"/>
    <xf numFmtId="49" fontId="18" fillId="0" borderId="27" xfId="4" applyNumberFormat="1" applyFont="1" applyBorder="1" applyAlignment="1" applyProtection="1">
      <alignment wrapText="1"/>
    </xf>
    <xf numFmtId="169" fontId="10" fillId="0" borderId="16" xfId="4" applyNumberFormat="1" applyFont="1" applyBorder="1" applyAlignment="1" applyProtection="1"/>
    <xf numFmtId="0" fontId="18" fillId="0" borderId="0" xfId="0" applyFont="1" applyAlignment="1">
      <alignment vertical="top" wrapText="1"/>
    </xf>
    <xf numFmtId="44" fontId="20" fillId="0" borderId="15" xfId="2" applyFont="1" applyBorder="1" applyProtection="1"/>
    <xf numFmtId="44" fontId="10" fillId="0" borderId="0" xfId="4" applyFont="1" applyBorder="1" applyAlignment="1" applyProtection="1">
      <alignment vertical="top" wrapText="1"/>
    </xf>
    <xf numFmtId="44" fontId="10" fillId="0" borderId="0" xfId="4" applyFont="1" applyFill="1" applyBorder="1" applyAlignment="1" applyProtection="1">
      <alignment vertical="top" wrapText="1"/>
    </xf>
    <xf numFmtId="0" fontId="10" fillId="2" borderId="13" xfId="0" applyFont="1" applyFill="1" applyBorder="1" applyProtection="1">
      <protection locked="0"/>
    </xf>
    <xf numFmtId="0" fontId="10" fillId="2" borderId="13" xfId="0" applyFont="1" applyFill="1" applyBorder="1" applyAlignment="1" applyProtection="1">
      <alignment vertical="top" wrapText="1"/>
      <protection locked="0"/>
    </xf>
    <xf numFmtId="0" fontId="10" fillId="2" borderId="15" xfId="0" applyFont="1" applyFill="1" applyBorder="1" applyProtection="1">
      <protection locked="0"/>
    </xf>
    <xf numFmtId="0" fontId="0" fillId="0" borderId="0" xfId="0" applyProtection="1">
      <protection locked="0"/>
    </xf>
    <xf numFmtId="0" fontId="18" fillId="0" borderId="0" xfId="0" applyFont="1" applyAlignment="1" applyProtection="1">
      <alignment vertical="top" wrapText="1"/>
      <protection locked="0"/>
    </xf>
    <xf numFmtId="44" fontId="20" fillId="0" borderId="15" xfId="2" applyFont="1" applyBorder="1" applyProtection="1">
      <protection locked="0"/>
    </xf>
    <xf numFmtId="0" fontId="10" fillId="2" borderId="8" xfId="0" applyFont="1" applyFill="1" applyBorder="1" applyAlignment="1" applyProtection="1">
      <alignment vertical="top" wrapText="1"/>
      <protection locked="0"/>
    </xf>
    <xf numFmtId="0" fontId="9" fillId="0" borderId="0" xfId="0" applyFont="1" applyAlignment="1">
      <alignment horizontal="left" wrapText="1"/>
    </xf>
    <xf numFmtId="0" fontId="6" fillId="0" borderId="0" xfId="0" applyFont="1"/>
    <xf numFmtId="44" fontId="6" fillId="9" borderId="11" xfId="0" applyNumberFormat="1" applyFont="1" applyFill="1" applyBorder="1"/>
    <xf numFmtId="44" fontId="6" fillId="9" borderId="12" xfId="0" applyNumberFormat="1" applyFont="1" applyFill="1" applyBorder="1"/>
    <xf numFmtId="0" fontId="0" fillId="4" borderId="13" xfId="0" applyFill="1" applyBorder="1" applyAlignment="1">
      <alignment horizontal="right"/>
    </xf>
    <xf numFmtId="0" fontId="0" fillId="0" borderId="0" xfId="0" applyAlignment="1">
      <alignment horizontal="left" indent="1"/>
    </xf>
    <xf numFmtId="44" fontId="0" fillId="4" borderId="8" xfId="2" applyFont="1" applyFill="1" applyBorder="1" applyProtection="1"/>
    <xf numFmtId="0" fontId="0" fillId="4" borderId="15" xfId="0" applyFill="1" applyBorder="1" applyAlignment="1">
      <alignment horizontal="right"/>
    </xf>
    <xf numFmtId="44" fontId="0" fillId="4" borderId="16" xfId="2" applyFont="1" applyFill="1" applyBorder="1" applyProtection="1"/>
    <xf numFmtId="9" fontId="0" fillId="4" borderId="17" xfId="3" applyFont="1" applyFill="1" applyBorder="1" applyProtection="1"/>
    <xf numFmtId="0" fontId="0" fillId="7" borderId="0" xfId="0" applyFill="1"/>
    <xf numFmtId="0" fontId="24" fillId="0" borderId="0" xfId="0" applyFont="1"/>
    <xf numFmtId="0" fontId="12" fillId="0" borderId="0" xfId="0" applyFont="1"/>
    <xf numFmtId="44" fontId="20" fillId="0" borderId="16" xfId="2" applyFont="1" applyBorder="1" applyProtection="1"/>
    <xf numFmtId="44" fontId="20" fillId="0" borderId="17" xfId="2" applyFont="1" applyBorder="1" applyProtection="1"/>
    <xf numFmtId="0" fontId="8" fillId="9" borderId="8" xfId="0" applyFont="1" applyFill="1" applyBorder="1"/>
    <xf numFmtId="0" fontId="6" fillId="9" borderId="8" xfId="0" applyFont="1" applyFill="1" applyBorder="1"/>
    <xf numFmtId="44" fontId="6" fillId="9" borderId="8" xfId="0" applyNumberFormat="1" applyFont="1" applyFill="1" applyBorder="1"/>
    <xf numFmtId="0" fontId="0" fillId="4" borderId="8" xfId="0" applyFill="1" applyBorder="1"/>
    <xf numFmtId="8" fontId="0" fillId="4" borderId="8" xfId="2" applyNumberFormat="1" applyFont="1" applyFill="1" applyBorder="1" applyProtection="1"/>
    <xf numFmtId="9" fontId="0" fillId="0" borderId="8" xfId="3" applyFont="1" applyBorder="1" applyProtection="1"/>
    <xf numFmtId="8" fontId="0" fillId="4" borderId="0" xfId="2" applyNumberFormat="1" applyFont="1" applyFill="1" applyBorder="1" applyProtection="1"/>
    <xf numFmtId="9" fontId="0" fillId="0" borderId="0" xfId="3" applyFont="1" applyBorder="1" applyProtection="1"/>
    <xf numFmtId="0" fontId="14" fillId="0" borderId="0" xfId="0" applyFont="1"/>
    <xf numFmtId="8" fontId="0" fillId="4" borderId="14" xfId="0" applyNumberFormat="1" applyFill="1" applyBorder="1"/>
    <xf numFmtId="0" fontId="20" fillId="0" borderId="16" xfId="0" applyFont="1" applyBorder="1"/>
    <xf numFmtId="8" fontId="20" fillId="0" borderId="17" xfId="0" applyNumberFormat="1" applyFont="1" applyBorder="1"/>
    <xf numFmtId="0" fontId="0" fillId="0" borderId="0" xfId="0" applyAlignment="1">
      <alignment horizontal="center"/>
    </xf>
    <xf numFmtId="8" fontId="20" fillId="0" borderId="0" xfId="0" applyNumberFormat="1" applyFont="1"/>
    <xf numFmtId="0" fontId="22" fillId="0" borderId="0" xfId="0" applyFont="1"/>
    <xf numFmtId="8" fontId="0" fillId="4" borderId="8" xfId="0" applyNumberFormat="1" applyFill="1" applyBorder="1"/>
    <xf numFmtId="0" fontId="20" fillId="0" borderId="8" xfId="0" applyFont="1" applyBorder="1"/>
    <xf numFmtId="8" fontId="20" fillId="0" borderId="8" xfId="0" applyNumberFormat="1" applyFont="1" applyBorder="1"/>
    <xf numFmtId="0" fontId="0" fillId="0" borderId="0" xfId="0" applyAlignment="1">
      <alignment horizontal="left" vertical="center" wrapText="1" indent="1"/>
    </xf>
    <xf numFmtId="0" fontId="0" fillId="0" borderId="0" xfId="0" applyAlignment="1">
      <alignment horizontal="left" wrapText="1"/>
    </xf>
    <xf numFmtId="0" fontId="0" fillId="0" borderId="18" xfId="0" applyBorder="1"/>
    <xf numFmtId="0" fontId="0" fillId="0" borderId="23" xfId="0" applyBorder="1"/>
    <xf numFmtId="0" fontId="0" fillId="0" borderId="25" xfId="0" applyBorder="1"/>
    <xf numFmtId="0" fontId="0" fillId="0" borderId="25" xfId="0" applyBorder="1" applyAlignment="1">
      <alignment horizontal="left" vertical="center" wrapText="1" indent="1"/>
    </xf>
    <xf numFmtId="0" fontId="7" fillId="0" borderId="0" xfId="0" applyFont="1" applyAlignment="1">
      <alignment horizontal="left" indent="1"/>
    </xf>
    <xf numFmtId="0" fontId="0" fillId="4" borderId="8" xfId="0" applyFill="1" applyBorder="1" applyAlignment="1">
      <alignment horizontal="right"/>
    </xf>
    <xf numFmtId="9" fontId="0" fillId="4" borderId="8" xfId="3" applyFont="1" applyFill="1" applyBorder="1" applyProtection="1"/>
    <xf numFmtId="44" fontId="0" fillId="4" borderId="8" xfId="0" applyNumberFormat="1" applyFill="1" applyBorder="1"/>
    <xf numFmtId="0" fontId="0" fillId="3" borderId="0" xfId="0" applyFill="1"/>
    <xf numFmtId="0" fontId="0" fillId="0" borderId="0" xfId="0" applyAlignment="1">
      <alignment horizontal="right"/>
    </xf>
    <xf numFmtId="0" fontId="6" fillId="9" borderId="22" xfId="0" applyFont="1" applyFill="1" applyBorder="1"/>
    <xf numFmtId="44" fontId="20" fillId="0" borderId="16" xfId="0" applyNumberFormat="1" applyFont="1" applyBorder="1"/>
    <xf numFmtId="0" fontId="3" fillId="0" borderId="0" xfId="0" applyFont="1"/>
    <xf numFmtId="0" fontId="5" fillId="0" borderId="0" xfId="0" applyFont="1" applyAlignment="1">
      <alignment vertical="top" wrapText="1"/>
    </xf>
    <xf numFmtId="0" fontId="15" fillId="9" borderId="0" xfId="0" applyFont="1" applyFill="1" applyAlignment="1">
      <alignment wrapText="1"/>
    </xf>
    <xf numFmtId="0" fontId="4" fillId="0" borderId="0" xfId="0" applyFont="1"/>
    <xf numFmtId="0" fontId="5" fillId="0" borderId="0" xfId="0" applyFont="1" applyAlignment="1">
      <alignment horizontal="left" wrapText="1"/>
    </xf>
    <xf numFmtId="169" fontId="17" fillId="0" borderId="8" xfId="4" applyNumberFormat="1" applyFont="1" applyBorder="1" applyAlignment="1" applyProtection="1"/>
    <xf numFmtId="9" fontId="17" fillId="0" borderId="14" xfId="3" applyFont="1" applyBorder="1" applyProtection="1"/>
    <xf numFmtId="0" fontId="25" fillId="0" borderId="0" xfId="0" applyFont="1" applyAlignment="1">
      <alignment vertical="top" wrapText="1"/>
    </xf>
    <xf numFmtId="0" fontId="19" fillId="0" borderId="0" xfId="0" applyFont="1" applyAlignment="1">
      <alignment vertical="top" wrapText="1"/>
    </xf>
    <xf numFmtId="44" fontId="13" fillId="0" borderId="0" xfId="2" applyFont="1" applyBorder="1" applyAlignment="1" applyProtection="1">
      <alignment horizontal="right"/>
    </xf>
    <xf numFmtId="44" fontId="13" fillId="0" borderId="0" xfId="2" applyFont="1" applyBorder="1" applyProtection="1"/>
    <xf numFmtId="44" fontId="20" fillId="0" borderId="33" xfId="2" applyFont="1" applyBorder="1" applyProtection="1"/>
    <xf numFmtId="44" fontId="20" fillId="0" borderId="0" xfId="2" applyFont="1" applyBorder="1" applyProtection="1"/>
    <xf numFmtId="0" fontId="17" fillId="2" borderId="8" xfId="0" applyFont="1" applyFill="1" applyBorder="1" applyAlignment="1" applyProtection="1">
      <alignment vertical="top" wrapText="1"/>
      <protection locked="0"/>
    </xf>
    <xf numFmtId="0" fontId="6" fillId="8" borderId="5" xfId="0" applyFont="1" applyFill="1" applyBorder="1"/>
    <xf numFmtId="0" fontId="6" fillId="8" borderId="6" xfId="0" applyFont="1" applyFill="1" applyBorder="1"/>
    <xf numFmtId="0" fontId="6" fillId="8" borderId="7" xfId="0" applyFont="1" applyFill="1" applyBorder="1"/>
    <xf numFmtId="0" fontId="0" fillId="7" borderId="24" xfId="0" applyFill="1" applyBorder="1"/>
    <xf numFmtId="0" fontId="11" fillId="5" borderId="25" xfId="0" applyFont="1" applyFill="1" applyBorder="1"/>
    <xf numFmtId="0" fontId="11" fillId="5" borderId="26" xfId="0" applyFont="1" applyFill="1" applyBorder="1"/>
    <xf numFmtId="0" fontId="7" fillId="9" borderId="8" xfId="0" applyFont="1" applyFill="1" applyBorder="1"/>
    <xf numFmtId="0" fontId="4" fillId="0" borderId="0" xfId="0" applyFont="1" applyAlignment="1">
      <alignment wrapText="1"/>
    </xf>
    <xf numFmtId="0" fontId="10" fillId="4" borderId="8" xfId="0" applyFont="1" applyFill="1" applyBorder="1" applyAlignment="1">
      <alignment horizontal="left"/>
    </xf>
    <xf numFmtId="0" fontId="10" fillId="4" borderId="8" xfId="0" applyFont="1" applyFill="1" applyBorder="1" applyAlignment="1">
      <alignment horizontal="right"/>
    </xf>
    <xf numFmtId="0" fontId="6" fillId="9" borderId="9" xfId="0" applyFont="1" applyFill="1" applyBorder="1"/>
    <xf numFmtId="0" fontId="10" fillId="4" borderId="9" xfId="0" applyFont="1" applyFill="1" applyBorder="1" applyAlignment="1">
      <alignment horizontal="right"/>
    </xf>
    <xf numFmtId="9" fontId="10" fillId="4" borderId="8" xfId="3" applyFont="1" applyFill="1" applyBorder="1" applyAlignment="1" applyProtection="1"/>
    <xf numFmtId="0" fontId="10" fillId="4" borderId="8" xfId="0" applyFont="1" applyFill="1" applyBorder="1" applyAlignment="1">
      <alignment horizontal="right" vertical="top" wrapText="1"/>
    </xf>
    <xf numFmtId="44" fontId="10" fillId="4" borderId="8" xfId="2" applyFont="1" applyFill="1" applyBorder="1" applyAlignment="1" applyProtection="1"/>
    <xf numFmtId="0" fontId="6" fillId="9" borderId="8" xfId="0" applyFont="1" applyFill="1" applyBorder="1" applyAlignment="1">
      <alignment horizontal="left" wrapText="1" indent="1"/>
    </xf>
    <xf numFmtId="9" fontId="1" fillId="4" borderId="8" xfId="3" applyFont="1" applyFill="1" applyBorder="1" applyProtection="1"/>
    <xf numFmtId="0" fontId="20" fillId="4" borderId="8" xfId="0" applyFont="1" applyFill="1" applyBorder="1" applyAlignment="1">
      <alignment horizontal="right"/>
    </xf>
    <xf numFmtId="44" fontId="20" fillId="4" borderId="8" xfId="2" applyFont="1" applyFill="1" applyBorder="1" applyProtection="1"/>
    <xf numFmtId="9" fontId="20" fillId="4" borderId="8" xfId="3" applyFont="1" applyFill="1" applyBorder="1" applyProtection="1"/>
    <xf numFmtId="0" fontId="21" fillId="0" borderId="0" xfId="0" applyFont="1"/>
    <xf numFmtId="0" fontId="18" fillId="4" borderId="8" xfId="0" applyFont="1" applyFill="1" applyBorder="1" applyAlignment="1">
      <alignment horizontal="left"/>
    </xf>
    <xf numFmtId="44" fontId="7" fillId="4" borderId="8" xfId="2" applyFont="1" applyFill="1" applyBorder="1" applyProtection="1"/>
    <xf numFmtId="9" fontId="7" fillId="4" borderId="8" xfId="3" applyFont="1" applyFill="1" applyBorder="1" applyProtection="1"/>
    <xf numFmtId="0" fontId="23" fillId="0" borderId="0" xfId="0" applyFont="1"/>
    <xf numFmtId="0" fontId="20" fillId="4" borderId="8" xfId="0" applyFont="1" applyFill="1" applyBorder="1" applyAlignment="1">
      <alignment horizontal="left"/>
    </xf>
    <xf numFmtId="9" fontId="20" fillId="0" borderId="0" xfId="0" applyNumberFormat="1" applyFont="1"/>
    <xf numFmtId="44" fontId="20" fillId="4" borderId="8" xfId="2" applyFont="1" applyFill="1" applyBorder="1" applyAlignment="1" applyProtection="1">
      <alignment horizontal="left"/>
    </xf>
    <xf numFmtId="164" fontId="7" fillId="2" borderId="8" xfId="1" applyNumberFormat="1" applyFont="1" applyFill="1" applyBorder="1" applyAlignment="1" applyProtection="1">
      <alignment horizontal="center" vertical="center"/>
      <protection locked="0"/>
    </xf>
    <xf numFmtId="0" fontId="0" fillId="0" borderId="0" xfId="0" applyAlignment="1">
      <alignment horizontal="left" wrapText="1" indent="1"/>
    </xf>
    <xf numFmtId="0" fontId="0" fillId="0" borderId="0" xfId="0" applyAlignment="1">
      <alignment horizontal="left" vertical="top" wrapText="1" indent="1"/>
    </xf>
    <xf numFmtId="0" fontId="9" fillId="0" borderId="0" xfId="0" applyFont="1" applyAlignment="1">
      <alignment horizontal="left" vertical="center" indent="1"/>
    </xf>
    <xf numFmtId="44" fontId="28" fillId="4" borderId="8" xfId="2" applyFont="1" applyFill="1" applyBorder="1" applyAlignment="1" applyProtection="1">
      <alignment horizontal="left"/>
    </xf>
    <xf numFmtId="164" fontId="29" fillId="2" borderId="8" xfId="0" applyNumberFormat="1" applyFont="1" applyFill="1" applyBorder="1" applyAlignment="1" applyProtection="1">
      <alignment horizontal="center" wrapText="1"/>
      <protection locked="0"/>
    </xf>
    <xf numFmtId="164" fontId="28" fillId="2" borderId="8" xfId="1" applyNumberFormat="1" applyFont="1" applyFill="1" applyBorder="1" applyAlignment="1" applyProtection="1">
      <protection locked="0"/>
    </xf>
    <xf numFmtId="0" fontId="17" fillId="0" borderId="3" xfId="0" applyFont="1" applyBorder="1" applyAlignment="1">
      <alignment horizontal="left" vertical="top" wrapText="1"/>
    </xf>
    <xf numFmtId="0" fontId="17" fillId="0" borderId="4" xfId="0" applyFont="1" applyBorder="1" applyAlignment="1">
      <alignment horizontal="left" vertical="top" wrapText="1"/>
    </xf>
    <xf numFmtId="0" fontId="6" fillId="8" borderId="5" xfId="0" applyFont="1" applyFill="1" applyBorder="1" applyAlignment="1">
      <alignment horizontal="left"/>
    </xf>
    <xf numFmtId="0" fontId="6" fillId="8" borderId="6" xfId="0" applyFont="1" applyFill="1" applyBorder="1" applyAlignment="1">
      <alignment horizontal="left"/>
    </xf>
    <xf numFmtId="0" fontId="6" fillId="8" borderId="7" xfId="0" applyFont="1" applyFill="1" applyBorder="1" applyAlignment="1">
      <alignment horizontal="left"/>
    </xf>
    <xf numFmtId="0" fontId="0" fillId="7" borderId="24" xfId="0" applyFill="1" applyBorder="1" applyAlignment="1">
      <alignment horizontal="left" wrapText="1"/>
    </xf>
    <xf numFmtId="0" fontId="0" fillId="7" borderId="25" xfId="0" applyFill="1" applyBorder="1" applyAlignment="1">
      <alignment horizontal="left" wrapText="1"/>
    </xf>
    <xf numFmtId="0" fontId="0" fillId="7" borderId="26" xfId="0" applyFill="1" applyBorder="1" applyAlignment="1">
      <alignment horizontal="left" wrapText="1"/>
    </xf>
    <xf numFmtId="0" fontId="6" fillId="6" borderId="5" xfId="0" applyFont="1" applyFill="1" applyBorder="1" applyAlignment="1">
      <alignment horizontal="left"/>
    </xf>
    <xf numFmtId="0" fontId="6" fillId="6" borderId="6" xfId="0" applyFont="1" applyFill="1" applyBorder="1" applyAlignment="1">
      <alignment horizontal="left"/>
    </xf>
    <xf numFmtId="0" fontId="6" fillId="6" borderId="7" xfId="0" applyFont="1" applyFill="1" applyBorder="1" applyAlignment="1">
      <alignment horizontal="left"/>
    </xf>
    <xf numFmtId="0" fontId="0" fillId="7" borderId="24" xfId="0" applyFill="1" applyBorder="1" applyAlignment="1">
      <alignment horizontal="left"/>
    </xf>
    <xf numFmtId="0" fontId="0" fillId="7" borderId="25" xfId="0" applyFill="1" applyBorder="1" applyAlignment="1">
      <alignment horizontal="left"/>
    </xf>
    <xf numFmtId="0" fontId="0" fillId="7" borderId="26" xfId="0" applyFill="1" applyBorder="1" applyAlignment="1">
      <alignment horizontal="left"/>
    </xf>
    <xf numFmtId="0" fontId="6" fillId="8" borderId="27" xfId="0" applyFont="1" applyFill="1" applyBorder="1" applyAlignment="1">
      <alignment horizontal="left"/>
    </xf>
    <xf numFmtId="0" fontId="6" fillId="8" borderId="0" xfId="0" applyFont="1" applyFill="1" applyAlignment="1">
      <alignment horizontal="left"/>
    </xf>
    <xf numFmtId="0" fontId="0" fillId="7" borderId="27" xfId="0" applyFill="1" applyBorder="1" applyAlignment="1">
      <alignment horizontal="left" wrapText="1"/>
    </xf>
    <xf numFmtId="0" fontId="0" fillId="7" borderId="0" xfId="0" applyFill="1" applyAlignment="1">
      <alignment horizontal="left" wrapText="1"/>
    </xf>
    <xf numFmtId="0" fontId="0" fillId="0" borderId="20" xfId="0" applyBorder="1" applyAlignment="1">
      <alignment horizontal="center"/>
    </xf>
    <xf numFmtId="0" fontId="0" fillId="0" borderId="1" xfId="0" applyBorder="1" applyAlignment="1">
      <alignment horizontal="center"/>
    </xf>
    <xf numFmtId="0" fontId="0" fillId="0" borderId="21"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23" xfId="0" applyBorder="1" applyAlignment="1">
      <alignment horizontal="center"/>
    </xf>
    <xf numFmtId="0" fontId="0" fillId="0" borderId="0" xfId="0" applyAlignment="1">
      <alignment horizontal="left" vertical="top" wrapText="1" indent="1"/>
    </xf>
    <xf numFmtId="0" fontId="0" fillId="7" borderId="27" xfId="0" applyFill="1" applyBorder="1" applyAlignment="1">
      <alignment horizontal="left"/>
    </xf>
    <xf numFmtId="0" fontId="0" fillId="7" borderId="0" xfId="0" applyFill="1" applyAlignment="1">
      <alignment horizontal="left"/>
    </xf>
    <xf numFmtId="165" fontId="20" fillId="0" borderId="31" xfId="0" applyNumberFormat="1" applyFont="1" applyBorder="1" applyAlignment="1">
      <alignment horizontal="right"/>
    </xf>
    <xf numFmtId="165" fontId="20" fillId="0" borderId="19" xfId="0" applyNumberFormat="1" applyFont="1" applyBorder="1" applyAlignment="1">
      <alignment horizontal="right"/>
    </xf>
    <xf numFmtId="165" fontId="20" fillId="0" borderId="23" xfId="0" applyNumberFormat="1" applyFont="1" applyBorder="1" applyAlignment="1">
      <alignment horizontal="right"/>
    </xf>
    <xf numFmtId="44" fontId="20" fillId="0" borderId="18" xfId="2" applyFont="1" applyBorder="1" applyAlignment="1" applyProtection="1">
      <alignment horizontal="right"/>
    </xf>
    <xf numFmtId="44" fontId="20" fillId="0" borderId="19" xfId="2" applyFont="1" applyBorder="1" applyAlignment="1" applyProtection="1">
      <alignment horizontal="right"/>
    </xf>
    <xf numFmtId="44" fontId="20" fillId="0" borderId="32" xfId="2" applyFont="1" applyBorder="1" applyAlignment="1" applyProtection="1">
      <alignment horizontal="right"/>
    </xf>
    <xf numFmtId="44" fontId="20" fillId="0" borderId="34" xfId="2" applyFont="1" applyBorder="1" applyAlignment="1" applyProtection="1">
      <alignment horizontal="right"/>
    </xf>
    <xf numFmtId="44" fontId="20" fillId="0" borderId="35" xfId="2" applyFont="1" applyBorder="1" applyAlignment="1" applyProtection="1">
      <alignment horizontal="right"/>
    </xf>
    <xf numFmtId="44" fontId="20" fillId="0" borderId="36" xfId="2" applyFont="1" applyBorder="1" applyAlignment="1" applyProtection="1">
      <alignment horizontal="right"/>
    </xf>
    <xf numFmtId="165" fontId="20" fillId="0" borderId="18" xfId="0" applyNumberFormat="1" applyFont="1" applyBorder="1" applyAlignment="1">
      <alignment horizontal="right"/>
    </xf>
  </cellXfs>
  <cellStyles count="7">
    <cellStyle name="Comma" xfId="1" builtinId="3"/>
    <cellStyle name="Currency" xfId="2" builtinId="4"/>
    <cellStyle name="Currency 3" xfId="4" xr:uid="{00000000-0005-0000-0000-000002000000}"/>
    <cellStyle name="Normal" xfId="0" builtinId="0"/>
    <cellStyle name="Normal 22" xfId="5" xr:uid="{00000000-0005-0000-0000-000004000000}"/>
    <cellStyle name="Percent" xfId="3" builtinId="5"/>
    <cellStyle name="Percent 8" xfId="6" xr:uid="{00000000-0005-0000-0000-000006000000}"/>
  </cellStyles>
  <dxfs count="21">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322"/>
  <sheetViews>
    <sheetView showGridLines="0" topLeftCell="A30" zoomScale="80" zoomScaleNormal="80" workbookViewId="0">
      <selection activeCell="E35" sqref="A1:XFD1048576"/>
    </sheetView>
  </sheetViews>
  <sheetFormatPr defaultColWidth="8.7109375" defaultRowHeight="15"/>
  <cols>
    <col min="1" max="1" width="3" customWidth="1"/>
    <col min="2" max="2" width="121" customWidth="1"/>
    <col min="3" max="3" width="8.7109375" customWidth="1"/>
  </cols>
  <sheetData>
    <row r="2" spans="2:2" s="67" customFormat="1" ht="15.75" thickBot="1"/>
    <row r="3" spans="2:2" ht="15.75">
      <c r="B3" s="54" t="s">
        <v>0</v>
      </c>
    </row>
    <row r="4" spans="2:2">
      <c r="B4" s="200" t="s">
        <v>1</v>
      </c>
    </row>
    <row r="5" spans="2:2">
      <c r="B5" s="200"/>
    </row>
    <row r="6" spans="2:2">
      <c r="B6" s="200"/>
    </row>
    <row r="7" spans="2:2">
      <c r="B7" s="200"/>
    </row>
    <row r="8" spans="2:2">
      <c r="B8" s="200"/>
    </row>
    <row r="9" spans="2:2">
      <c r="B9" s="200"/>
    </row>
    <row r="10" spans="2:2">
      <c r="B10" s="200"/>
    </row>
    <row r="11" spans="2:2">
      <c r="B11" s="200"/>
    </row>
    <row r="12" spans="2:2">
      <c r="B12" s="200"/>
    </row>
    <row r="13" spans="2:2">
      <c r="B13" s="200"/>
    </row>
    <row r="14" spans="2:2">
      <c r="B14" s="200"/>
    </row>
    <row r="15" spans="2:2">
      <c r="B15" s="200"/>
    </row>
    <row r="16" spans="2:2">
      <c r="B16" s="200"/>
    </row>
    <row r="17" spans="2:2">
      <c r="B17" s="200"/>
    </row>
    <row r="18" spans="2:2">
      <c r="B18" s="200"/>
    </row>
    <row r="19" spans="2:2">
      <c r="B19" s="200"/>
    </row>
    <row r="20" spans="2:2">
      <c r="B20" s="200"/>
    </row>
    <row r="21" spans="2:2">
      <c r="B21" s="200"/>
    </row>
    <row r="22" spans="2:2">
      <c r="B22" s="200"/>
    </row>
    <row r="23" spans="2:2">
      <c r="B23" s="200"/>
    </row>
    <row r="24" spans="2:2">
      <c r="B24" s="200"/>
    </row>
    <row r="25" spans="2:2">
      <c r="B25" s="200"/>
    </row>
    <row r="26" spans="2:2">
      <c r="B26" s="200"/>
    </row>
    <row r="27" spans="2:2">
      <c r="B27" s="200"/>
    </row>
    <row r="28" spans="2:2">
      <c r="B28" s="200"/>
    </row>
    <row r="29" spans="2:2">
      <c r="B29" s="200"/>
    </row>
    <row r="30" spans="2:2">
      <c r="B30" s="200"/>
    </row>
    <row r="31" spans="2:2">
      <c r="B31" s="200"/>
    </row>
    <row r="32" spans="2:2">
      <c r="B32" s="200"/>
    </row>
    <row r="33" spans="2:2">
      <c r="B33" s="200"/>
    </row>
    <row r="34" spans="2:2">
      <c r="B34" s="200"/>
    </row>
    <row r="35" spans="2:2" ht="360.75" customHeight="1" thickBot="1">
      <c r="B35" s="201"/>
    </row>
    <row r="36" spans="2:2" ht="14.25" customHeight="1">
      <c r="B36" s="55"/>
    </row>
    <row r="37" spans="2:2" ht="14.25" customHeight="1">
      <c r="B37" s="55"/>
    </row>
    <row r="38" spans="2:2" ht="14.25" customHeight="1">
      <c r="B38" s="55"/>
    </row>
    <row r="39" spans="2:2" ht="14.25" customHeight="1">
      <c r="B39" s="55"/>
    </row>
    <row r="40" spans="2:2" ht="14.25" customHeight="1">
      <c r="B40" s="55"/>
    </row>
    <row r="41" spans="2:2" ht="14.25" customHeight="1">
      <c r="B41" s="55"/>
    </row>
    <row r="42" spans="2:2" ht="14.25" customHeight="1">
      <c r="B42" s="55"/>
    </row>
    <row r="43" spans="2:2" ht="14.25" customHeight="1">
      <c r="B43" s="55"/>
    </row>
    <row r="44" spans="2:2" ht="14.25" customHeight="1">
      <c r="B44" s="55"/>
    </row>
    <row r="45" spans="2:2" ht="14.25" customHeight="1">
      <c r="B45" s="55"/>
    </row>
    <row r="46" spans="2:2" ht="14.25" customHeight="1">
      <c r="B46" s="55"/>
    </row>
    <row r="47" spans="2:2" ht="14.25" customHeight="1">
      <c r="B47" s="55"/>
    </row>
    <row r="48" spans="2:2" ht="14.25" customHeight="1">
      <c r="B48" s="55"/>
    </row>
    <row r="49" spans="2:2" ht="14.25" customHeight="1">
      <c r="B49" s="55"/>
    </row>
    <row r="50" spans="2:2" ht="14.25" customHeight="1">
      <c r="B50" s="55"/>
    </row>
    <row r="51" spans="2:2" ht="14.25" customHeight="1">
      <c r="B51" s="55"/>
    </row>
    <row r="52" spans="2:2" ht="14.25" customHeight="1">
      <c r="B52" s="55"/>
    </row>
    <row r="53" spans="2:2" ht="14.25" customHeight="1">
      <c r="B53" s="55"/>
    </row>
    <row r="54" spans="2:2" ht="14.25" customHeight="1">
      <c r="B54" s="55"/>
    </row>
    <row r="55" spans="2:2" ht="14.25" customHeight="1">
      <c r="B55" s="55"/>
    </row>
    <row r="56" spans="2:2" ht="14.25" customHeight="1">
      <c r="B56" s="55"/>
    </row>
    <row r="57" spans="2:2" ht="14.25" customHeight="1">
      <c r="B57" s="55"/>
    </row>
    <row r="58" spans="2:2" ht="14.25" customHeight="1">
      <c r="B58" s="55"/>
    </row>
    <row r="59" spans="2:2" ht="14.25" customHeight="1">
      <c r="B59" s="55"/>
    </row>
    <row r="60" spans="2:2" ht="14.25" customHeight="1">
      <c r="B60" s="55"/>
    </row>
    <row r="61" spans="2:2" ht="14.25" customHeight="1">
      <c r="B61" s="55"/>
    </row>
    <row r="62" spans="2:2" ht="14.25" customHeight="1">
      <c r="B62" s="55"/>
    </row>
    <row r="63" spans="2:2" ht="14.25" customHeight="1">
      <c r="B63" s="55"/>
    </row>
    <row r="64" spans="2:2" ht="14.25" customHeight="1">
      <c r="B64" s="55"/>
    </row>
    <row r="65" spans="2:2" ht="14.25" customHeight="1">
      <c r="B65" s="55"/>
    </row>
    <row r="66" spans="2:2" ht="14.25" customHeight="1">
      <c r="B66" s="55"/>
    </row>
    <row r="67" spans="2:2" ht="14.65" customHeight="1">
      <c r="B67" s="55"/>
    </row>
    <row r="68" spans="2:2" ht="14.25" customHeight="1">
      <c r="B68" s="55"/>
    </row>
    <row r="69" spans="2:2" ht="14.25" customHeight="1">
      <c r="B69" s="55"/>
    </row>
    <row r="70" spans="2:2" ht="14.25" customHeight="1">
      <c r="B70" s="55"/>
    </row>
    <row r="71" spans="2:2" ht="14.25" customHeight="1">
      <c r="B71" s="55"/>
    </row>
    <row r="72" spans="2:2" ht="14.25" customHeight="1">
      <c r="B72" s="55"/>
    </row>
    <row r="73" spans="2:2" ht="14.25" customHeight="1">
      <c r="B73" s="55"/>
    </row>
    <row r="74" spans="2:2" ht="14.25" customHeight="1">
      <c r="B74" s="55"/>
    </row>
    <row r="75" spans="2:2" ht="14.25" customHeight="1">
      <c r="B75" s="55"/>
    </row>
    <row r="76" spans="2:2" ht="14.25" customHeight="1">
      <c r="B76" s="55"/>
    </row>
    <row r="77" spans="2:2" ht="14.25" customHeight="1">
      <c r="B77" s="55"/>
    </row>
    <row r="78" spans="2:2" ht="14.25" customHeight="1">
      <c r="B78" s="55"/>
    </row>
    <row r="79" spans="2:2" ht="14.25" customHeight="1">
      <c r="B79" s="55"/>
    </row>
    <row r="80" spans="2:2" ht="14.25" customHeight="1">
      <c r="B80" s="55"/>
    </row>
    <row r="81" spans="2:2" ht="14.25" customHeight="1">
      <c r="B81" s="55"/>
    </row>
    <row r="82" spans="2:2" ht="14.25" customHeight="1">
      <c r="B82" s="55"/>
    </row>
    <row r="83" spans="2:2" ht="14.25" customHeight="1">
      <c r="B83" s="55"/>
    </row>
    <row r="84" spans="2:2" ht="14.25" customHeight="1">
      <c r="B84" s="55"/>
    </row>
    <row r="85" spans="2:2" ht="14.25" customHeight="1">
      <c r="B85" s="55"/>
    </row>
    <row r="86" spans="2:2" ht="14.25" customHeight="1">
      <c r="B86" s="55"/>
    </row>
    <row r="87" spans="2:2" ht="14.25" customHeight="1">
      <c r="B87" s="55"/>
    </row>
    <row r="88" spans="2:2" ht="14.25" customHeight="1">
      <c r="B88" s="55"/>
    </row>
    <row r="89" spans="2:2" ht="14.25" customHeight="1">
      <c r="B89" s="55"/>
    </row>
    <row r="90" spans="2:2" ht="14.25" customHeight="1">
      <c r="B90" s="55"/>
    </row>
    <row r="91" spans="2:2" ht="14.25" customHeight="1">
      <c r="B91" s="55"/>
    </row>
    <row r="92" spans="2:2" ht="14.25" customHeight="1">
      <c r="B92" s="55"/>
    </row>
    <row r="93" spans="2:2" ht="14.25" customHeight="1">
      <c r="B93" s="55"/>
    </row>
    <row r="94" spans="2:2" ht="14.25" customHeight="1">
      <c r="B94" s="55"/>
    </row>
    <row r="95" spans="2:2" ht="14.25" customHeight="1">
      <c r="B95" s="55"/>
    </row>
    <row r="96" spans="2:2" ht="14.25" customHeight="1">
      <c r="B96" s="55"/>
    </row>
    <row r="97" spans="2:2" ht="14.25" customHeight="1">
      <c r="B97" s="55"/>
    </row>
    <row r="98" spans="2:2" ht="14.25" customHeight="1">
      <c r="B98" s="55"/>
    </row>
    <row r="99" spans="2:2" ht="14.65" customHeight="1">
      <c r="B99" s="55"/>
    </row>
    <row r="100" spans="2:2" ht="14.25" customHeight="1">
      <c r="B100" s="55"/>
    </row>
    <row r="101" spans="2:2" ht="14.25" customHeight="1">
      <c r="B101" s="55"/>
    </row>
    <row r="102" spans="2:2" ht="14.25" customHeight="1">
      <c r="B102" s="55"/>
    </row>
    <row r="103" spans="2:2" ht="14.25" customHeight="1">
      <c r="B103" s="55"/>
    </row>
    <row r="104" spans="2:2" ht="14.25" customHeight="1">
      <c r="B104" s="55"/>
    </row>
    <row r="105" spans="2:2" ht="14.25" customHeight="1">
      <c r="B105" s="55"/>
    </row>
    <row r="106" spans="2:2" ht="14.25" customHeight="1">
      <c r="B106" s="55"/>
    </row>
    <row r="107" spans="2:2" ht="14.25" customHeight="1">
      <c r="B107" s="55"/>
    </row>
    <row r="108" spans="2:2" ht="14.25" customHeight="1">
      <c r="B108" s="55"/>
    </row>
    <row r="109" spans="2:2" ht="14.25" customHeight="1">
      <c r="B109" s="55"/>
    </row>
    <row r="110" spans="2:2" ht="14.25" customHeight="1">
      <c r="B110" s="55"/>
    </row>
    <row r="111" spans="2:2" ht="14.25" customHeight="1">
      <c r="B111" s="55"/>
    </row>
    <row r="112" spans="2:2" ht="14.25" customHeight="1">
      <c r="B112" s="55"/>
    </row>
    <row r="113" spans="2:2" ht="14.25" customHeight="1">
      <c r="B113" s="55"/>
    </row>
    <row r="114" spans="2:2" ht="14.25" customHeight="1">
      <c r="B114" s="55"/>
    </row>
    <row r="115" spans="2:2" ht="14.25" customHeight="1">
      <c r="B115" s="55"/>
    </row>
    <row r="116" spans="2:2" ht="14.25" customHeight="1">
      <c r="B116" s="55"/>
    </row>
    <row r="117" spans="2:2" ht="14.25" customHeight="1">
      <c r="B117" s="55"/>
    </row>
    <row r="118" spans="2:2" ht="14.25" customHeight="1">
      <c r="B118" s="55"/>
    </row>
    <row r="119" spans="2:2" ht="14.25" customHeight="1">
      <c r="B119" s="55"/>
    </row>
    <row r="120" spans="2:2" ht="14.25" customHeight="1">
      <c r="B120" s="55"/>
    </row>
    <row r="121" spans="2:2" ht="14.25" customHeight="1">
      <c r="B121" s="55"/>
    </row>
    <row r="122" spans="2:2" ht="14.25" customHeight="1">
      <c r="B122" s="55"/>
    </row>
    <row r="123" spans="2:2" ht="14.25" customHeight="1">
      <c r="B123" s="55"/>
    </row>
    <row r="124" spans="2:2" ht="14.25" customHeight="1">
      <c r="B124" s="55"/>
    </row>
    <row r="125" spans="2:2" ht="14.25" customHeight="1">
      <c r="B125" s="55"/>
    </row>
    <row r="126" spans="2:2" ht="14.25" customHeight="1">
      <c r="B126" s="55"/>
    </row>
    <row r="127" spans="2:2" ht="14.25" customHeight="1">
      <c r="B127" s="55"/>
    </row>
    <row r="128" spans="2:2" ht="14.25" customHeight="1">
      <c r="B128" s="55"/>
    </row>
    <row r="129" spans="2:2" ht="14.25" customHeight="1">
      <c r="B129" s="55"/>
    </row>
    <row r="130" spans="2:2" ht="14.25" customHeight="1">
      <c r="B130" s="55"/>
    </row>
    <row r="131" spans="2:2" ht="14.65" customHeight="1">
      <c r="B131" s="55"/>
    </row>
    <row r="132" spans="2:2" ht="14.25" customHeight="1">
      <c r="B132" s="55"/>
    </row>
    <row r="133" spans="2:2" ht="14.25" customHeight="1">
      <c r="B133" s="55"/>
    </row>
    <row r="134" spans="2:2" ht="14.25" customHeight="1">
      <c r="B134" s="55"/>
    </row>
    <row r="135" spans="2:2" ht="14.25" customHeight="1">
      <c r="B135" s="55"/>
    </row>
    <row r="136" spans="2:2" ht="14.25" customHeight="1">
      <c r="B136" s="55"/>
    </row>
    <row r="137" spans="2:2" ht="14.25" customHeight="1">
      <c r="B137" s="55"/>
    </row>
    <row r="138" spans="2:2" ht="14.25" customHeight="1">
      <c r="B138" s="55"/>
    </row>
    <row r="139" spans="2:2" ht="14.25" customHeight="1">
      <c r="B139" s="55"/>
    </row>
    <row r="140" spans="2:2" ht="14.25" customHeight="1">
      <c r="B140" s="55"/>
    </row>
    <row r="141" spans="2:2" ht="14.25" customHeight="1">
      <c r="B141" s="55"/>
    </row>
    <row r="142" spans="2:2" ht="14.25" customHeight="1">
      <c r="B142" s="55"/>
    </row>
    <row r="143" spans="2:2" ht="14.25" customHeight="1">
      <c r="B143" s="55"/>
    </row>
    <row r="144" spans="2:2" ht="14.25" customHeight="1">
      <c r="B144" s="55"/>
    </row>
    <row r="145" spans="2:2" ht="14.25" customHeight="1">
      <c r="B145" s="55"/>
    </row>
    <row r="146" spans="2:2" ht="14.25" customHeight="1">
      <c r="B146" s="55"/>
    </row>
    <row r="147" spans="2:2" ht="14.25" customHeight="1">
      <c r="B147" s="55"/>
    </row>
    <row r="148" spans="2:2" ht="14.25" customHeight="1">
      <c r="B148" s="55"/>
    </row>
    <row r="149" spans="2:2" ht="14.25" customHeight="1">
      <c r="B149" s="55"/>
    </row>
    <row r="150" spans="2:2" ht="14.25" customHeight="1">
      <c r="B150" s="55"/>
    </row>
    <row r="151" spans="2:2" ht="14.25" customHeight="1">
      <c r="B151" s="55"/>
    </row>
    <row r="152" spans="2:2" ht="14.25" customHeight="1">
      <c r="B152" s="55"/>
    </row>
    <row r="153" spans="2:2" ht="14.25" customHeight="1">
      <c r="B153" s="55"/>
    </row>
    <row r="154" spans="2:2" ht="14.25" customHeight="1">
      <c r="B154" s="55"/>
    </row>
    <row r="155" spans="2:2" ht="14.25" customHeight="1">
      <c r="B155" s="55"/>
    </row>
    <row r="156" spans="2:2" ht="14.25" customHeight="1">
      <c r="B156" s="55"/>
    </row>
    <row r="157" spans="2:2" ht="14.25" customHeight="1">
      <c r="B157" s="55"/>
    </row>
    <row r="158" spans="2:2" ht="14.25" customHeight="1">
      <c r="B158" s="55"/>
    </row>
    <row r="159" spans="2:2" ht="14.25" customHeight="1">
      <c r="B159" s="55"/>
    </row>
    <row r="160" spans="2:2" ht="14.25" customHeight="1">
      <c r="B160" s="55"/>
    </row>
    <row r="161" spans="2:2" ht="14.25" customHeight="1">
      <c r="B161" s="55"/>
    </row>
    <row r="162" spans="2:2" ht="14.25" customHeight="1">
      <c r="B162" s="55"/>
    </row>
    <row r="163" spans="2:2" ht="14.65" customHeight="1">
      <c r="B163" s="55"/>
    </row>
    <row r="164" spans="2:2" ht="14.25" customHeight="1">
      <c r="B164" s="55"/>
    </row>
    <row r="165" spans="2:2" ht="14.25" customHeight="1">
      <c r="B165" s="55"/>
    </row>
    <row r="166" spans="2:2" ht="14.25" customHeight="1">
      <c r="B166" s="55"/>
    </row>
    <row r="167" spans="2:2" ht="14.25" customHeight="1">
      <c r="B167" s="55"/>
    </row>
    <row r="168" spans="2:2" ht="14.25" customHeight="1">
      <c r="B168" s="55"/>
    </row>
    <row r="169" spans="2:2" ht="14.25" customHeight="1">
      <c r="B169" s="55"/>
    </row>
    <row r="170" spans="2:2" ht="14.25" customHeight="1">
      <c r="B170" s="55"/>
    </row>
    <row r="171" spans="2:2" ht="14.25" customHeight="1">
      <c r="B171" s="55"/>
    </row>
    <row r="172" spans="2:2" ht="14.25" customHeight="1">
      <c r="B172" s="55"/>
    </row>
    <row r="173" spans="2:2" ht="14.25" customHeight="1">
      <c r="B173" s="55"/>
    </row>
    <row r="174" spans="2:2" ht="14.25" customHeight="1">
      <c r="B174" s="55"/>
    </row>
    <row r="175" spans="2:2" ht="14.25" customHeight="1">
      <c r="B175" s="55"/>
    </row>
    <row r="176" spans="2:2" ht="14.25" customHeight="1">
      <c r="B176" s="55"/>
    </row>
    <row r="177" spans="2:2" ht="14.25" customHeight="1">
      <c r="B177" s="55"/>
    </row>
    <row r="178" spans="2:2" ht="14.25" customHeight="1">
      <c r="B178" s="55"/>
    </row>
    <row r="179" spans="2:2" ht="14.25" customHeight="1">
      <c r="B179" s="55"/>
    </row>
    <row r="180" spans="2:2" ht="14.25" customHeight="1">
      <c r="B180" s="55"/>
    </row>
    <row r="181" spans="2:2" ht="14.25" customHeight="1">
      <c r="B181" s="55"/>
    </row>
    <row r="182" spans="2:2" ht="14.25" customHeight="1">
      <c r="B182" s="55"/>
    </row>
    <row r="183" spans="2:2" ht="14.25" customHeight="1">
      <c r="B183" s="55"/>
    </row>
    <row r="184" spans="2:2" ht="14.25" customHeight="1">
      <c r="B184" s="55"/>
    </row>
    <row r="185" spans="2:2" ht="14.25" customHeight="1">
      <c r="B185" s="55"/>
    </row>
    <row r="186" spans="2:2" ht="14.25" customHeight="1">
      <c r="B186" s="55"/>
    </row>
    <row r="187" spans="2:2" ht="14.25" customHeight="1">
      <c r="B187" s="55"/>
    </row>
    <row r="188" spans="2:2" ht="14.25" customHeight="1">
      <c r="B188" s="55"/>
    </row>
    <row r="189" spans="2:2" ht="14.25" customHeight="1">
      <c r="B189" s="55"/>
    </row>
    <row r="190" spans="2:2" ht="14.25" customHeight="1">
      <c r="B190" s="55"/>
    </row>
    <row r="191" spans="2:2" ht="14.25" customHeight="1">
      <c r="B191" s="55"/>
    </row>
    <row r="192" spans="2:2" ht="14.25" customHeight="1">
      <c r="B192" s="55"/>
    </row>
    <row r="193" spans="2:2" ht="14.25" customHeight="1">
      <c r="B193" s="55"/>
    </row>
    <row r="194" spans="2:2" ht="14.25" customHeight="1">
      <c r="B194" s="55"/>
    </row>
    <row r="195" spans="2:2" ht="14.65" customHeight="1">
      <c r="B195" s="55"/>
    </row>
    <row r="196" spans="2:2" ht="14.25" customHeight="1">
      <c r="B196" s="55"/>
    </row>
    <row r="197" spans="2:2" ht="14.25" customHeight="1">
      <c r="B197" s="55"/>
    </row>
    <row r="198" spans="2:2" ht="14.25" customHeight="1">
      <c r="B198" s="55"/>
    </row>
    <row r="199" spans="2:2" ht="14.25" customHeight="1">
      <c r="B199" s="55"/>
    </row>
    <row r="200" spans="2:2" ht="14.25" customHeight="1">
      <c r="B200" s="55"/>
    </row>
    <row r="201" spans="2:2" ht="14.25" customHeight="1">
      <c r="B201" s="55"/>
    </row>
    <row r="202" spans="2:2" ht="14.25" customHeight="1">
      <c r="B202" s="55"/>
    </row>
    <row r="203" spans="2:2" ht="14.25" customHeight="1">
      <c r="B203" s="55"/>
    </row>
    <row r="204" spans="2:2" ht="14.25" customHeight="1">
      <c r="B204" s="55"/>
    </row>
    <row r="205" spans="2:2" ht="14.25" customHeight="1">
      <c r="B205" s="55"/>
    </row>
    <row r="206" spans="2:2" ht="14.25" customHeight="1">
      <c r="B206" s="55"/>
    </row>
    <row r="207" spans="2:2" ht="14.25" customHeight="1">
      <c r="B207" s="55"/>
    </row>
    <row r="208" spans="2:2" ht="14.25" customHeight="1">
      <c r="B208" s="55"/>
    </row>
    <row r="209" spans="2:2" ht="14.25" customHeight="1">
      <c r="B209" s="55"/>
    </row>
    <row r="210" spans="2:2" ht="14.25" customHeight="1">
      <c r="B210" s="55"/>
    </row>
    <row r="211" spans="2:2" ht="14.25" customHeight="1">
      <c r="B211" s="55"/>
    </row>
    <row r="212" spans="2:2" ht="14.25" customHeight="1">
      <c r="B212" s="55"/>
    </row>
    <row r="213" spans="2:2" ht="14.25" customHeight="1">
      <c r="B213" s="55"/>
    </row>
    <row r="214" spans="2:2" ht="14.25" customHeight="1">
      <c r="B214" s="55"/>
    </row>
    <row r="215" spans="2:2" ht="14.25" customHeight="1">
      <c r="B215" s="55"/>
    </row>
    <row r="216" spans="2:2" ht="14.25" customHeight="1">
      <c r="B216" s="55"/>
    </row>
    <row r="217" spans="2:2" ht="14.25" customHeight="1">
      <c r="B217" s="55"/>
    </row>
    <row r="218" spans="2:2" ht="14.25" customHeight="1">
      <c r="B218" s="55"/>
    </row>
    <row r="219" spans="2:2" ht="14.25" customHeight="1">
      <c r="B219" s="55"/>
    </row>
    <row r="220" spans="2:2" ht="14.25" customHeight="1">
      <c r="B220" s="55"/>
    </row>
    <row r="221" spans="2:2" ht="14.25" customHeight="1">
      <c r="B221" s="55"/>
    </row>
    <row r="222" spans="2:2" ht="14.25" customHeight="1">
      <c r="B222" s="55"/>
    </row>
    <row r="223" spans="2:2" ht="14.25" customHeight="1">
      <c r="B223" s="55"/>
    </row>
    <row r="224" spans="2:2" ht="14.25" customHeight="1">
      <c r="B224" s="55"/>
    </row>
    <row r="225" spans="2:2" ht="14.25" customHeight="1">
      <c r="B225" s="55"/>
    </row>
    <row r="226" spans="2:2" ht="14.25" customHeight="1">
      <c r="B226" s="55"/>
    </row>
    <row r="227" spans="2:2" ht="14.65" customHeight="1">
      <c r="B227" s="55"/>
    </row>
    <row r="228" spans="2:2" ht="14.25" customHeight="1">
      <c r="B228" s="55"/>
    </row>
    <row r="229" spans="2:2" ht="14.25" customHeight="1">
      <c r="B229" s="55"/>
    </row>
    <row r="230" spans="2:2" ht="14.25" customHeight="1">
      <c r="B230" s="55"/>
    </row>
    <row r="231" spans="2:2" ht="14.25" customHeight="1">
      <c r="B231" s="55"/>
    </row>
    <row r="232" spans="2:2" ht="14.25" customHeight="1">
      <c r="B232" s="55"/>
    </row>
    <row r="233" spans="2:2" ht="14.25" customHeight="1">
      <c r="B233" s="55"/>
    </row>
    <row r="234" spans="2:2" ht="14.25" customHeight="1">
      <c r="B234" s="55"/>
    </row>
    <row r="235" spans="2:2" ht="14.25" customHeight="1">
      <c r="B235" s="55"/>
    </row>
    <row r="236" spans="2:2" ht="14.25" customHeight="1">
      <c r="B236" s="55"/>
    </row>
    <row r="237" spans="2:2" ht="14.25" customHeight="1">
      <c r="B237" s="55"/>
    </row>
    <row r="238" spans="2:2" ht="14.25" customHeight="1">
      <c r="B238" s="55"/>
    </row>
    <row r="239" spans="2:2" ht="14.25" customHeight="1">
      <c r="B239" s="55"/>
    </row>
    <row r="240" spans="2:2" ht="14.25" customHeight="1">
      <c r="B240" s="55"/>
    </row>
    <row r="241" spans="2:2" ht="14.25" customHeight="1">
      <c r="B241" s="55"/>
    </row>
    <row r="242" spans="2:2" ht="14.25" customHeight="1">
      <c r="B242" s="55"/>
    </row>
    <row r="243" spans="2:2" ht="14.25" customHeight="1">
      <c r="B243" s="55"/>
    </row>
    <row r="244" spans="2:2" ht="14.25" customHeight="1">
      <c r="B244" s="55"/>
    </row>
    <row r="245" spans="2:2" ht="14.25" customHeight="1">
      <c r="B245" s="55"/>
    </row>
    <row r="246" spans="2:2" ht="14.25" customHeight="1">
      <c r="B246" s="55"/>
    </row>
    <row r="247" spans="2:2" ht="14.25" customHeight="1">
      <c r="B247" s="55"/>
    </row>
    <row r="248" spans="2:2" ht="14.25" customHeight="1">
      <c r="B248" s="55"/>
    </row>
    <row r="249" spans="2:2" ht="14.25" customHeight="1">
      <c r="B249" s="55"/>
    </row>
    <row r="250" spans="2:2" ht="14.25" customHeight="1">
      <c r="B250" s="55"/>
    </row>
    <row r="251" spans="2:2" ht="14.25" customHeight="1">
      <c r="B251" s="55"/>
    </row>
    <row r="252" spans="2:2" ht="14.25" customHeight="1">
      <c r="B252" s="55"/>
    </row>
    <row r="253" spans="2:2" ht="14.25" customHeight="1">
      <c r="B253" s="55"/>
    </row>
    <row r="254" spans="2:2" ht="14.25" customHeight="1">
      <c r="B254" s="55"/>
    </row>
    <row r="255" spans="2:2" ht="14.25" customHeight="1">
      <c r="B255" s="55"/>
    </row>
    <row r="256" spans="2:2" ht="14.25" customHeight="1">
      <c r="B256" s="55"/>
    </row>
    <row r="257" spans="2:2" ht="14.25" customHeight="1">
      <c r="B257" s="55"/>
    </row>
    <row r="258" spans="2:2" ht="14.25" customHeight="1">
      <c r="B258" s="55"/>
    </row>
    <row r="259" spans="2:2" ht="14.65" customHeight="1">
      <c r="B259" s="55"/>
    </row>
    <row r="260" spans="2:2" ht="14.25" customHeight="1">
      <c r="B260" s="55"/>
    </row>
    <row r="261" spans="2:2" ht="14.25" customHeight="1">
      <c r="B261" s="55"/>
    </row>
    <row r="262" spans="2:2" ht="14.25" customHeight="1">
      <c r="B262" s="55"/>
    </row>
    <row r="263" spans="2:2" ht="14.25" customHeight="1">
      <c r="B263" s="55"/>
    </row>
    <row r="264" spans="2:2" ht="14.25" customHeight="1">
      <c r="B264" s="55"/>
    </row>
    <row r="265" spans="2:2" ht="14.25" customHeight="1">
      <c r="B265" s="55"/>
    </row>
    <row r="266" spans="2:2" ht="14.25" customHeight="1">
      <c r="B266" s="55"/>
    </row>
    <row r="267" spans="2:2" ht="14.25" customHeight="1">
      <c r="B267" s="55"/>
    </row>
    <row r="268" spans="2:2" ht="14.25" customHeight="1">
      <c r="B268" s="55"/>
    </row>
    <row r="269" spans="2:2" ht="14.25" customHeight="1">
      <c r="B269" s="55"/>
    </row>
    <row r="270" spans="2:2" ht="14.25" customHeight="1">
      <c r="B270" s="55"/>
    </row>
    <row r="271" spans="2:2" ht="14.25" customHeight="1">
      <c r="B271" s="55"/>
    </row>
    <row r="272" spans="2:2" ht="14.25" customHeight="1">
      <c r="B272" s="55"/>
    </row>
    <row r="273" spans="2:2" ht="14.25" customHeight="1">
      <c r="B273" s="55"/>
    </row>
    <row r="274" spans="2:2" ht="14.25" customHeight="1">
      <c r="B274" s="55"/>
    </row>
    <row r="275" spans="2:2" ht="14.25" customHeight="1">
      <c r="B275" s="55"/>
    </row>
    <row r="276" spans="2:2" ht="14.25" customHeight="1">
      <c r="B276" s="55"/>
    </row>
    <row r="277" spans="2:2" ht="14.25" customHeight="1">
      <c r="B277" s="55"/>
    </row>
    <row r="278" spans="2:2" ht="14.25" customHeight="1">
      <c r="B278" s="55"/>
    </row>
    <row r="279" spans="2:2" ht="14.25" customHeight="1">
      <c r="B279" s="55"/>
    </row>
    <row r="280" spans="2:2" ht="14.25" customHeight="1">
      <c r="B280" s="55"/>
    </row>
    <row r="281" spans="2:2" ht="14.25" customHeight="1">
      <c r="B281" s="55"/>
    </row>
    <row r="282" spans="2:2" ht="14.25" customHeight="1">
      <c r="B282" s="55"/>
    </row>
    <row r="283" spans="2:2" ht="14.25" customHeight="1">
      <c r="B283" s="55"/>
    </row>
    <row r="284" spans="2:2" ht="14.25" customHeight="1">
      <c r="B284" s="55"/>
    </row>
    <row r="285" spans="2:2" ht="14.25" customHeight="1">
      <c r="B285" s="55"/>
    </row>
    <row r="286" spans="2:2" ht="14.25" customHeight="1">
      <c r="B286" s="55"/>
    </row>
    <row r="287" spans="2:2" ht="14.25" customHeight="1">
      <c r="B287" s="55"/>
    </row>
    <row r="288" spans="2:2" ht="14.25" customHeight="1">
      <c r="B288" s="55"/>
    </row>
    <row r="289" spans="2:2" ht="14.25" customHeight="1">
      <c r="B289" s="55"/>
    </row>
    <row r="290" spans="2:2" ht="14.25" customHeight="1">
      <c r="B290" s="55"/>
    </row>
    <row r="291" spans="2:2" ht="14.65" customHeight="1">
      <c r="B291" s="55"/>
    </row>
    <row r="292" spans="2:2" ht="14.25" customHeight="1">
      <c r="B292" s="55"/>
    </row>
    <row r="293" spans="2:2" ht="14.25" customHeight="1">
      <c r="B293" s="55"/>
    </row>
    <row r="294" spans="2:2" ht="14.25" customHeight="1">
      <c r="B294" s="55"/>
    </row>
    <row r="295" spans="2:2" ht="14.25" customHeight="1">
      <c r="B295" s="55"/>
    </row>
    <row r="296" spans="2:2" ht="14.25" customHeight="1">
      <c r="B296" s="55"/>
    </row>
    <row r="297" spans="2:2" ht="14.25" customHeight="1">
      <c r="B297" s="55"/>
    </row>
    <row r="298" spans="2:2" ht="14.25" customHeight="1">
      <c r="B298" s="55"/>
    </row>
    <row r="299" spans="2:2" ht="14.25" customHeight="1">
      <c r="B299" s="55"/>
    </row>
    <row r="300" spans="2:2" ht="14.25" customHeight="1">
      <c r="B300" s="55"/>
    </row>
    <row r="301" spans="2:2" ht="14.25" customHeight="1">
      <c r="B301" s="55"/>
    </row>
    <row r="302" spans="2:2" ht="14.25" customHeight="1">
      <c r="B302" s="55"/>
    </row>
    <row r="303" spans="2:2" ht="14.25" customHeight="1">
      <c r="B303" s="55"/>
    </row>
    <row r="304" spans="2:2" ht="14.25" customHeight="1">
      <c r="B304" s="55"/>
    </row>
    <row r="305" spans="2:2" ht="14.25" customHeight="1">
      <c r="B305" s="55"/>
    </row>
    <row r="306" spans="2:2" ht="14.25" customHeight="1">
      <c r="B306" s="55"/>
    </row>
    <row r="307" spans="2:2" ht="14.25" customHeight="1">
      <c r="B307" s="55"/>
    </row>
    <row r="308" spans="2:2" ht="14.25" customHeight="1">
      <c r="B308" s="55"/>
    </row>
    <row r="309" spans="2:2" ht="14.25" customHeight="1">
      <c r="B309" s="55"/>
    </row>
    <row r="310" spans="2:2" ht="14.25" customHeight="1">
      <c r="B310" s="55"/>
    </row>
    <row r="311" spans="2:2" ht="14.25" customHeight="1">
      <c r="B311" s="55"/>
    </row>
    <row r="312" spans="2:2" ht="14.25" customHeight="1">
      <c r="B312" s="55"/>
    </row>
    <row r="313" spans="2:2" ht="14.25" customHeight="1">
      <c r="B313" s="55"/>
    </row>
    <row r="314" spans="2:2" ht="14.25" customHeight="1">
      <c r="B314" s="55"/>
    </row>
    <row r="315" spans="2:2" ht="14.25" customHeight="1">
      <c r="B315" s="55"/>
    </row>
    <row r="316" spans="2:2" ht="14.25" customHeight="1">
      <c r="B316" s="55"/>
    </row>
    <row r="317" spans="2:2" ht="14.25" customHeight="1">
      <c r="B317" s="55"/>
    </row>
    <row r="318" spans="2:2" ht="14.25" customHeight="1">
      <c r="B318" s="55"/>
    </row>
    <row r="319" spans="2:2" ht="14.25" customHeight="1">
      <c r="B319" s="55"/>
    </row>
    <row r="321" ht="14.25" customHeight="1"/>
    <row r="322" ht="14.25" customHeight="1"/>
  </sheetData>
  <mergeCells count="1">
    <mergeCell ref="B4:B35"/>
  </mergeCell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109"/>
  <sheetViews>
    <sheetView showGridLines="0" tabSelected="1" zoomScale="90" zoomScaleNormal="90" workbookViewId="0">
      <selection activeCell="D9" sqref="D9"/>
    </sheetView>
  </sheetViews>
  <sheetFormatPr defaultColWidth="0" defaultRowHeight="15" zeroHeight="1"/>
  <cols>
    <col min="1" max="1" width="3" customWidth="1"/>
    <col min="2" max="2" width="43" bestFit="1" customWidth="1"/>
    <col min="3" max="3" width="35.28515625" customWidth="1"/>
    <col min="4" max="4" width="19.42578125" customWidth="1"/>
    <col min="5" max="5" width="16.5703125" customWidth="1"/>
    <col min="6" max="6" width="17.7109375" customWidth="1"/>
    <col min="7" max="7" width="13" customWidth="1"/>
    <col min="8" max="8" width="15.7109375" customWidth="1"/>
    <col min="9" max="13" width="9" customWidth="1"/>
    <col min="14" max="16384" width="9" hidden="1"/>
  </cols>
  <sheetData>
    <row r="1" spans="2:13"/>
    <row r="2" spans="2:13"/>
    <row r="3" spans="2:13" s="26" customFormat="1" ht="14.25" customHeight="1">
      <c r="B3" s="23" t="s">
        <v>213</v>
      </c>
      <c r="C3" s="24">
        <f>SUM(E9,C13,G42,F65,F54)</f>
        <v>0</v>
      </c>
      <c r="D3" s="25"/>
      <c r="E3" s="25"/>
      <c r="F3" s="25"/>
      <c r="G3" s="25"/>
      <c r="H3" s="25"/>
      <c r="I3" s="25"/>
      <c r="J3" s="25"/>
      <c r="K3" s="25"/>
      <c r="L3" s="25"/>
      <c r="M3" s="25"/>
    </row>
    <row r="4" spans="2:13" s="26" customFormat="1" ht="14.25" customHeight="1" thickBot="1">
      <c r="B4" s="25"/>
      <c r="C4" s="25"/>
      <c r="D4" s="25"/>
      <c r="E4" s="25"/>
      <c r="F4" s="25"/>
      <c r="G4" s="25"/>
      <c r="H4" s="25"/>
      <c r="I4" s="25"/>
      <c r="J4" s="25"/>
      <c r="K4" s="25"/>
      <c r="L4" s="25"/>
      <c r="M4" s="25"/>
    </row>
    <row r="5" spans="2:13" s="26" customFormat="1" ht="14.25" customHeight="1">
      <c r="B5" s="202" t="s">
        <v>214</v>
      </c>
      <c r="C5" s="203"/>
      <c r="D5" s="203"/>
      <c r="E5" s="203"/>
      <c r="F5" s="204"/>
      <c r="G5" s="25"/>
      <c r="H5" s="25"/>
      <c r="I5" s="25"/>
      <c r="J5" s="25"/>
      <c r="K5" s="25"/>
      <c r="L5" s="25"/>
      <c r="M5" s="25"/>
    </row>
    <row r="6" spans="2:13" s="26" customFormat="1" ht="74.650000000000006" customHeight="1" thickBot="1">
      <c r="B6" s="205" t="s">
        <v>215</v>
      </c>
      <c r="C6" s="206"/>
      <c r="D6" s="206"/>
      <c r="E6" s="206"/>
      <c r="F6" s="207"/>
      <c r="G6" s="25"/>
      <c r="H6" s="25"/>
      <c r="I6" s="25"/>
      <c r="J6" s="25"/>
      <c r="K6" s="25"/>
      <c r="L6" s="25"/>
      <c r="M6" s="25"/>
    </row>
    <row r="7" spans="2:13" s="26" customFormat="1" ht="14.25" customHeight="1" thickBot="1">
      <c r="B7" s="25"/>
      <c r="C7" s="25"/>
      <c r="D7" s="25"/>
      <c r="E7" s="25"/>
      <c r="F7" s="25"/>
      <c r="G7" s="25"/>
      <c r="H7" s="25"/>
      <c r="I7" s="25"/>
      <c r="J7" s="25"/>
      <c r="K7" s="25"/>
      <c r="L7" s="25"/>
      <c r="M7" s="25"/>
    </row>
    <row r="8" spans="2:13" s="26" customFormat="1" ht="14.25" customHeight="1">
      <c r="B8" s="27" t="s">
        <v>216</v>
      </c>
      <c r="C8" s="28" t="s">
        <v>217</v>
      </c>
      <c r="D8" s="29" t="s">
        <v>218</v>
      </c>
      <c r="E8" s="30" t="s">
        <v>219</v>
      </c>
      <c r="F8" s="25"/>
      <c r="G8" s="25"/>
      <c r="H8" s="25"/>
      <c r="I8" s="25"/>
      <c r="J8" s="25"/>
      <c r="K8" s="25"/>
      <c r="L8" s="25"/>
      <c r="M8" s="25"/>
    </row>
    <row r="9" spans="2:13" s="26" customFormat="1" ht="14.25" customHeight="1" thickBot="1">
      <c r="B9" s="31" t="s">
        <v>220</v>
      </c>
      <c r="C9" s="32">
        <f>SUM(C13,G42,F65,C77,F54)</f>
        <v>0</v>
      </c>
      <c r="D9" s="33"/>
      <c r="E9" s="34">
        <f>C9*D9</f>
        <v>0</v>
      </c>
      <c r="F9" s="25"/>
      <c r="G9" s="25"/>
      <c r="H9" s="25"/>
      <c r="I9" s="25"/>
      <c r="J9" s="25"/>
      <c r="K9" s="25"/>
      <c r="L9" s="25"/>
      <c r="M9" s="25"/>
    </row>
    <row r="10" spans="2:13" s="26" customFormat="1" ht="14.25" customHeight="1">
      <c r="B10" s="25"/>
      <c r="C10" s="25"/>
      <c r="D10" s="25"/>
      <c r="E10" s="25"/>
      <c r="F10" s="25"/>
      <c r="G10" s="25"/>
      <c r="H10" s="25"/>
      <c r="I10" s="25"/>
      <c r="J10" s="25"/>
      <c r="K10" s="25"/>
      <c r="L10" s="25"/>
      <c r="M10" s="25"/>
    </row>
    <row r="11" spans="2:13" s="26" customFormat="1" ht="14.25" customHeight="1" thickBot="1">
      <c r="B11" s="25"/>
      <c r="C11" s="25"/>
      <c r="D11" s="25"/>
      <c r="E11" s="25"/>
      <c r="F11" s="25"/>
      <c r="G11" s="25"/>
      <c r="H11" s="25"/>
      <c r="I11" s="25"/>
      <c r="J11" s="25"/>
      <c r="K11" s="25"/>
      <c r="L11" s="25"/>
      <c r="M11" s="25"/>
    </row>
    <row r="12" spans="2:13" s="26" customFormat="1" ht="14.25" customHeight="1">
      <c r="B12" s="27" t="s">
        <v>189</v>
      </c>
      <c r="C12" s="28" t="s">
        <v>111</v>
      </c>
      <c r="D12" s="29" t="s">
        <v>112</v>
      </c>
      <c r="E12" s="28" t="s">
        <v>190</v>
      </c>
      <c r="F12" s="35" t="s">
        <v>113</v>
      </c>
      <c r="G12" s="25"/>
      <c r="H12" s="25"/>
      <c r="I12" s="25"/>
      <c r="J12" s="25"/>
      <c r="K12" s="25"/>
      <c r="L12" s="25"/>
      <c r="M12" s="25"/>
    </row>
    <row r="13" spans="2:13" s="26" customFormat="1" ht="14.25" customHeight="1">
      <c r="B13" s="36" t="s">
        <v>221</v>
      </c>
      <c r="C13" s="1"/>
      <c r="D13" s="1"/>
      <c r="E13" s="2"/>
      <c r="F13" s="37">
        <f>IFERROR((C13-D13)/D13,0)</f>
        <v>0</v>
      </c>
      <c r="G13" s="25"/>
      <c r="H13" s="25"/>
      <c r="I13" s="25"/>
      <c r="J13" s="25"/>
      <c r="K13" s="25"/>
      <c r="L13" s="25"/>
      <c r="M13" s="25"/>
    </row>
    <row r="14" spans="2:13" s="26" customFormat="1" ht="14.25" customHeight="1">
      <c r="B14"/>
      <c r="C14"/>
      <c r="D14"/>
      <c r="E14"/>
      <c r="F14" s="38"/>
      <c r="G14" s="25"/>
      <c r="H14" s="25"/>
      <c r="I14" s="25"/>
      <c r="J14" s="25"/>
      <c r="K14" s="25"/>
      <c r="L14" s="25"/>
      <c r="M14" s="25"/>
    </row>
    <row r="15" spans="2:13" s="26" customFormat="1" ht="15.75" thickBot="1">
      <c r="B15" s="39" t="s">
        <v>222</v>
      </c>
    </row>
    <row r="16" spans="2:13" s="26" customFormat="1">
      <c r="B16" s="202" t="s">
        <v>223</v>
      </c>
      <c r="C16" s="203"/>
      <c r="D16" s="203"/>
      <c r="E16" s="204"/>
    </row>
    <row r="17" spans="1:13" s="26" customFormat="1" ht="30.4" customHeight="1" thickBot="1">
      <c r="B17" s="205" t="s">
        <v>224</v>
      </c>
      <c r="C17" s="206"/>
      <c r="D17" s="206"/>
      <c r="E17" s="207"/>
    </row>
    <row r="18" spans="1:13" s="26" customFormat="1" ht="14.25" customHeight="1">
      <c r="B18"/>
      <c r="C18"/>
      <c r="D18"/>
      <c r="E18"/>
      <c r="F18" s="38"/>
      <c r="G18" s="25"/>
      <c r="H18" s="25"/>
      <c r="I18" s="25"/>
      <c r="J18" s="25"/>
      <c r="K18" s="25"/>
      <c r="L18" s="25"/>
      <c r="M18" s="25"/>
    </row>
    <row r="19" spans="1:13" ht="105">
      <c r="B19" s="72" t="s">
        <v>225</v>
      </c>
      <c r="C19" s="73" t="s">
        <v>34</v>
      </c>
      <c r="D19" s="73" t="s">
        <v>35</v>
      </c>
      <c r="E19" s="72" t="s">
        <v>37</v>
      </c>
      <c r="F19" s="73" t="s">
        <v>38</v>
      </c>
      <c r="G19" s="73" t="s">
        <v>39</v>
      </c>
      <c r="H19" s="73" t="s">
        <v>40</v>
      </c>
      <c r="I19" s="72" t="s">
        <v>76</v>
      </c>
    </row>
    <row r="20" spans="1:13" s="26" customFormat="1" ht="15.75">
      <c r="B20" s="13"/>
      <c r="C20" s="14"/>
      <c r="D20" s="15"/>
      <c r="E20" s="14"/>
      <c r="F20" s="74">
        <f t="shared" ref="F20:F26" si="0">2080*D20</f>
        <v>0</v>
      </c>
      <c r="G20" s="75">
        <f>+E20*F20</f>
        <v>0</v>
      </c>
      <c r="H20" s="17"/>
      <c r="I20" s="76">
        <f>IFERROR((G20-H20)/H20,0)</f>
        <v>0</v>
      </c>
    </row>
    <row r="21" spans="1:13" s="26" customFormat="1" ht="15.75">
      <c r="B21" s="13"/>
      <c r="C21" s="14"/>
      <c r="D21" s="15"/>
      <c r="E21" s="14"/>
      <c r="F21" s="74">
        <f t="shared" si="0"/>
        <v>0</v>
      </c>
      <c r="G21" s="75">
        <f t="shared" ref="G21:G26" si="1">+E21*F21</f>
        <v>0</v>
      </c>
      <c r="H21" s="17"/>
      <c r="I21" s="76">
        <f t="shared" ref="I21:I26" si="2">IFERROR((G21-H21)/H21,0)</f>
        <v>0</v>
      </c>
    </row>
    <row r="22" spans="1:13" s="26" customFormat="1" ht="28.5" customHeight="1">
      <c r="B22" s="13"/>
      <c r="C22" s="14"/>
      <c r="D22" s="15"/>
      <c r="E22" s="14"/>
      <c r="F22" s="74">
        <f t="shared" si="0"/>
        <v>0</v>
      </c>
      <c r="G22" s="75">
        <f t="shared" si="1"/>
        <v>0</v>
      </c>
      <c r="H22" s="17"/>
      <c r="I22" s="76">
        <f t="shared" si="2"/>
        <v>0</v>
      </c>
    </row>
    <row r="23" spans="1:13" s="26" customFormat="1" ht="15.75">
      <c r="B23" s="13"/>
      <c r="C23" s="14"/>
      <c r="D23" s="15"/>
      <c r="E23" s="14"/>
      <c r="F23" s="74">
        <f t="shared" si="0"/>
        <v>0</v>
      </c>
      <c r="G23" s="75">
        <f t="shared" si="1"/>
        <v>0</v>
      </c>
      <c r="H23" s="17"/>
      <c r="I23" s="76">
        <f t="shared" si="2"/>
        <v>0</v>
      </c>
    </row>
    <row r="24" spans="1:13" s="26" customFormat="1" ht="15.75">
      <c r="B24" s="13"/>
      <c r="C24" s="14"/>
      <c r="D24" s="15"/>
      <c r="E24" s="14"/>
      <c r="F24" s="74">
        <f t="shared" si="0"/>
        <v>0</v>
      </c>
      <c r="G24" s="75">
        <f t="shared" si="1"/>
        <v>0</v>
      </c>
      <c r="H24" s="17"/>
      <c r="I24" s="76">
        <f t="shared" si="2"/>
        <v>0</v>
      </c>
    </row>
    <row r="25" spans="1:13" ht="15.75">
      <c r="B25" s="13"/>
      <c r="C25" s="14"/>
      <c r="D25" s="15"/>
      <c r="E25" s="14"/>
      <c r="F25" s="74">
        <f t="shared" si="0"/>
        <v>0</v>
      </c>
      <c r="G25" s="75">
        <f t="shared" si="1"/>
        <v>0</v>
      </c>
      <c r="H25" s="17"/>
      <c r="I25" s="76">
        <f t="shared" si="2"/>
        <v>0</v>
      </c>
    </row>
    <row r="26" spans="1:13" ht="15.75">
      <c r="B26" s="13"/>
      <c r="C26" s="14"/>
      <c r="D26" s="18"/>
      <c r="E26" s="14"/>
      <c r="F26" s="74">
        <f t="shared" si="0"/>
        <v>0</v>
      </c>
      <c r="G26" s="75">
        <f t="shared" si="1"/>
        <v>0</v>
      </c>
      <c r="H26" s="17"/>
      <c r="I26" s="76">
        <f t="shared" si="2"/>
        <v>0</v>
      </c>
    </row>
    <row r="27" spans="1:13" ht="15.75" thickBot="1">
      <c r="F27" s="78" t="s">
        <v>226</v>
      </c>
      <c r="G27" s="79">
        <f>SUM(G20:G26)</f>
        <v>0</v>
      </c>
      <c r="H27" s="80">
        <f>SUM(H20:H26)</f>
        <v>0</v>
      </c>
    </row>
    <row r="28" spans="1:13" ht="15.75" thickBot="1">
      <c r="A28" s="26"/>
      <c r="F28" s="78" t="s">
        <v>60</v>
      </c>
      <c r="G28" s="79">
        <f>+G27*0.0765</f>
        <v>0</v>
      </c>
      <c r="H28" s="80">
        <f>+H27*0.0765</f>
        <v>0</v>
      </c>
      <c r="I28" s="26"/>
    </row>
    <row r="29" spans="1:13" ht="15.75" thickBot="1">
      <c r="A29" s="26"/>
      <c r="F29" s="78" t="s">
        <v>61</v>
      </c>
      <c r="G29" s="79">
        <f>+G27+G28</f>
        <v>0</v>
      </c>
      <c r="H29" s="80">
        <f>+H27+H28</f>
        <v>0</v>
      </c>
      <c r="I29" s="26"/>
    </row>
    <row r="30" spans="1:13" s="26" customFormat="1" ht="15.75" thickBot="1">
      <c r="B30" s="41"/>
      <c r="C30"/>
      <c r="D30"/>
      <c r="E30"/>
    </row>
    <row r="31" spans="1:13" ht="75">
      <c r="B31" s="81" t="s">
        <v>68</v>
      </c>
      <c r="C31" s="81" t="s">
        <v>92</v>
      </c>
      <c r="D31" s="81" t="s">
        <v>93</v>
      </c>
      <c r="E31" s="81" t="s">
        <v>94</v>
      </c>
      <c r="F31" s="81" t="s">
        <v>95</v>
      </c>
      <c r="G31" s="81" t="s">
        <v>74</v>
      </c>
      <c r="H31" s="81" t="s">
        <v>75</v>
      </c>
      <c r="I31" s="81" t="s">
        <v>76</v>
      </c>
    </row>
    <row r="32" spans="1:13" ht="15.75">
      <c r="B32" s="10" t="s">
        <v>96</v>
      </c>
      <c r="C32" s="10"/>
      <c r="D32" s="11"/>
      <c r="E32" s="11"/>
      <c r="F32" s="19">
        <v>0</v>
      </c>
      <c r="G32" s="156">
        <f>+E32*F32</f>
        <v>0</v>
      </c>
      <c r="H32" s="12">
        <v>0</v>
      </c>
      <c r="I32" s="157">
        <f>IFERROR((G32-H32)/H32,0)</f>
        <v>0</v>
      </c>
    </row>
    <row r="33" spans="1:9" ht="15.75">
      <c r="B33" s="164" t="s">
        <v>97</v>
      </c>
      <c r="C33" s="10"/>
      <c r="D33" s="11">
        <v>0</v>
      </c>
      <c r="E33" s="11">
        <v>0</v>
      </c>
      <c r="F33" s="12">
        <v>0</v>
      </c>
      <c r="G33" s="156">
        <f t="shared" ref="G33:G39" si="3">+E33*F33</f>
        <v>0</v>
      </c>
      <c r="H33" s="12">
        <v>0</v>
      </c>
      <c r="I33" s="157">
        <f t="shared" ref="I33:I39" si="4">IFERROR((G33-H33)/H33,0)</f>
        <v>0</v>
      </c>
    </row>
    <row r="34" spans="1:9" ht="15.75">
      <c r="B34" s="10" t="s">
        <v>80</v>
      </c>
      <c r="C34" s="10"/>
      <c r="D34" s="11">
        <v>0</v>
      </c>
      <c r="E34" s="11">
        <v>0</v>
      </c>
      <c r="F34" s="12">
        <v>0</v>
      </c>
      <c r="G34" s="156">
        <f t="shared" si="3"/>
        <v>0</v>
      </c>
      <c r="H34" s="12">
        <v>0</v>
      </c>
      <c r="I34" s="157">
        <f t="shared" si="4"/>
        <v>0</v>
      </c>
    </row>
    <row r="35" spans="1:9" ht="15.75">
      <c r="B35" s="10" t="s">
        <v>99</v>
      </c>
      <c r="C35" s="10"/>
      <c r="D35" s="11">
        <v>0</v>
      </c>
      <c r="E35" s="11">
        <v>0</v>
      </c>
      <c r="F35" s="12">
        <v>0</v>
      </c>
      <c r="G35" s="156">
        <f t="shared" si="3"/>
        <v>0</v>
      </c>
      <c r="H35" s="12">
        <v>0</v>
      </c>
      <c r="I35" s="157">
        <f t="shared" si="4"/>
        <v>0</v>
      </c>
    </row>
    <row r="36" spans="1:9" ht="15.75">
      <c r="B36" s="10" t="s">
        <v>101</v>
      </c>
      <c r="C36" s="10"/>
      <c r="D36" s="11">
        <v>0</v>
      </c>
      <c r="E36" s="11">
        <v>0</v>
      </c>
      <c r="F36" s="12">
        <v>0</v>
      </c>
      <c r="G36" s="156">
        <f t="shared" si="3"/>
        <v>0</v>
      </c>
      <c r="H36" s="12">
        <v>0</v>
      </c>
      <c r="I36" s="157">
        <f t="shared" si="4"/>
        <v>0</v>
      </c>
    </row>
    <row r="37" spans="1:9" ht="15.75">
      <c r="B37" s="10" t="s">
        <v>103</v>
      </c>
      <c r="C37" s="10"/>
      <c r="D37" s="11">
        <v>0</v>
      </c>
      <c r="E37" s="11">
        <v>0</v>
      </c>
      <c r="F37" s="12">
        <v>0</v>
      </c>
      <c r="G37" s="156">
        <f t="shared" si="3"/>
        <v>0</v>
      </c>
      <c r="H37" s="12">
        <v>0</v>
      </c>
      <c r="I37" s="157">
        <f t="shared" si="4"/>
        <v>0</v>
      </c>
    </row>
    <row r="38" spans="1:9" ht="15.75">
      <c r="B38" s="10" t="s">
        <v>105</v>
      </c>
      <c r="C38" s="10"/>
      <c r="D38" s="11">
        <v>0</v>
      </c>
      <c r="E38" s="11">
        <v>0</v>
      </c>
      <c r="F38" s="12">
        <v>0</v>
      </c>
      <c r="G38" s="156">
        <f t="shared" si="3"/>
        <v>0</v>
      </c>
      <c r="H38" s="12">
        <v>0</v>
      </c>
      <c r="I38" s="157">
        <f t="shared" si="4"/>
        <v>0</v>
      </c>
    </row>
    <row r="39" spans="1:9" ht="15.75">
      <c r="B39" s="10" t="s">
        <v>106</v>
      </c>
      <c r="C39" s="10"/>
      <c r="D39" s="11">
        <v>0</v>
      </c>
      <c r="E39" s="11">
        <v>0</v>
      </c>
      <c r="F39" s="12">
        <v>0</v>
      </c>
      <c r="G39" s="156">
        <f t="shared" si="3"/>
        <v>0</v>
      </c>
      <c r="H39" s="12">
        <v>0</v>
      </c>
      <c r="I39" s="157">
        <f t="shared" si="4"/>
        <v>0</v>
      </c>
    </row>
    <row r="40" spans="1:9" s="133" customFormat="1" ht="16.5" thickBot="1">
      <c r="C40" s="158"/>
      <c r="D40" s="230" t="s">
        <v>227</v>
      </c>
      <c r="E40" s="231"/>
      <c r="F40" s="232"/>
      <c r="G40" s="94">
        <f>SUM(G32:G39)</f>
        <v>0</v>
      </c>
      <c r="H40" s="94">
        <f>SUM(H32:H39)</f>
        <v>0</v>
      </c>
    </row>
    <row r="41" spans="1:9" ht="16.5" thickBot="1">
      <c r="C41" s="159"/>
      <c r="D41" s="160"/>
      <c r="E41" s="160"/>
      <c r="F41" s="160"/>
      <c r="G41" s="161"/>
      <c r="H41" s="161"/>
    </row>
    <row r="42" spans="1:9" s="133" customFormat="1" ht="16.5" thickBot="1">
      <c r="C42" s="158"/>
      <c r="D42" s="233" t="s">
        <v>228</v>
      </c>
      <c r="E42" s="234"/>
      <c r="F42" s="235"/>
      <c r="G42" s="162">
        <f>SUM(G40,G29)</f>
        <v>0</v>
      </c>
      <c r="H42" s="163"/>
    </row>
    <row r="43" spans="1:9" ht="15.75">
      <c r="C43" s="159"/>
      <c r="D43" s="161"/>
      <c r="E43" s="161"/>
      <c r="F43" s="161"/>
      <c r="G43" s="161"/>
      <c r="H43" s="161"/>
    </row>
    <row r="44" spans="1:9" s="26" customFormat="1" ht="15.75" thickBot="1">
      <c r="B44" s="39" t="s">
        <v>229</v>
      </c>
    </row>
    <row r="45" spans="1:9" s="26" customFormat="1">
      <c r="B45" s="202" t="s">
        <v>230</v>
      </c>
      <c r="C45" s="203"/>
      <c r="D45" s="203"/>
      <c r="E45" s="204"/>
    </row>
    <row r="46" spans="1:9" s="26" customFormat="1" ht="14.65" customHeight="1" thickBot="1">
      <c r="A46"/>
      <c r="B46" s="205" t="s">
        <v>231</v>
      </c>
      <c r="C46" s="206"/>
      <c r="D46" s="206"/>
      <c r="E46" s="207"/>
      <c r="G46"/>
      <c r="H46"/>
      <c r="I46"/>
    </row>
    <row r="47" spans="1:9" s="26" customFormat="1" ht="29.65" customHeight="1" thickBot="1">
      <c r="A47"/>
      <c r="B47" s="127" t="str">
        <f>CONCATENATE(B49,B50,B51,B52,B53,C49,C50,C51,C52,C53,D49,D50,D51,D52,D53)</f>
        <v/>
      </c>
      <c r="G47"/>
      <c r="H47"/>
      <c r="I47"/>
    </row>
    <row r="48" spans="1:9" s="26" customFormat="1">
      <c r="A48"/>
      <c r="B48" s="43" t="s">
        <v>232</v>
      </c>
      <c r="C48" s="40" t="s">
        <v>233</v>
      </c>
      <c r="D48" s="40" t="s">
        <v>234</v>
      </c>
      <c r="E48" s="40" t="s">
        <v>235</v>
      </c>
      <c r="F48" s="44" t="s">
        <v>236</v>
      </c>
      <c r="G48"/>
      <c r="H48"/>
      <c r="I48"/>
    </row>
    <row r="49" spans="1:9" s="26" customFormat="1">
      <c r="A49"/>
      <c r="B49" s="2"/>
      <c r="C49" s="2"/>
      <c r="D49" s="6"/>
      <c r="E49" s="45">
        <f>C49*D49</f>
        <v>0</v>
      </c>
      <c r="F49" s="46">
        <f>E49*12</f>
        <v>0</v>
      </c>
      <c r="G49"/>
      <c r="H49"/>
      <c r="I49"/>
    </row>
    <row r="50" spans="1:9">
      <c r="B50" s="2"/>
      <c r="C50" s="2"/>
      <c r="D50" s="6"/>
      <c r="E50" s="45">
        <f>C50*D50</f>
        <v>0</v>
      </c>
      <c r="F50" s="46">
        <f>E50*12</f>
        <v>0</v>
      </c>
    </row>
    <row r="51" spans="1:9">
      <c r="A51" s="26"/>
      <c r="B51" s="2"/>
      <c r="C51" s="2"/>
      <c r="D51" s="6"/>
      <c r="E51" s="45">
        <f>C51*D51</f>
        <v>0</v>
      </c>
      <c r="F51" s="46">
        <f>E51*12</f>
        <v>0</v>
      </c>
      <c r="G51" s="26"/>
      <c r="H51" s="26"/>
      <c r="I51" s="26"/>
    </row>
    <row r="52" spans="1:9">
      <c r="A52" s="26"/>
      <c r="B52" s="2"/>
      <c r="C52" s="2"/>
      <c r="D52" s="6"/>
      <c r="E52" s="45">
        <f>C52*D52</f>
        <v>0</v>
      </c>
      <c r="F52" s="46">
        <f>E52*12</f>
        <v>0</v>
      </c>
      <c r="G52" s="26"/>
      <c r="H52" s="26"/>
      <c r="I52" s="26"/>
    </row>
    <row r="53" spans="1:9">
      <c r="A53" s="26"/>
      <c r="B53" s="2"/>
      <c r="C53" s="2"/>
      <c r="D53" s="6"/>
      <c r="E53" s="45">
        <f>C53*D53</f>
        <v>0</v>
      </c>
      <c r="F53" s="46">
        <f>E53*12</f>
        <v>0</v>
      </c>
      <c r="G53" s="26"/>
      <c r="H53" s="26"/>
      <c r="I53" s="26"/>
    </row>
    <row r="54" spans="1:9" s="39" customFormat="1" ht="15.75" thickBot="1">
      <c r="B54" s="236" t="s">
        <v>237</v>
      </c>
      <c r="C54" s="228"/>
      <c r="D54" s="228"/>
      <c r="E54" s="229"/>
      <c r="F54" s="51">
        <f>SUM(F49:F53)</f>
        <v>0</v>
      </c>
    </row>
    <row r="55" spans="1:9" s="26" customFormat="1">
      <c r="B55" s="47"/>
      <c r="C55" s="47"/>
      <c r="D55" s="47"/>
      <c r="E55" s="48"/>
    </row>
    <row r="56" spans="1:9" s="26" customFormat="1" ht="15.75" thickBot="1">
      <c r="B56" s="39" t="s">
        <v>238</v>
      </c>
    </row>
    <row r="57" spans="1:9" s="26" customFormat="1">
      <c r="B57" s="202" t="s">
        <v>239</v>
      </c>
      <c r="C57" s="203"/>
      <c r="D57" s="203"/>
      <c r="E57" s="204"/>
    </row>
    <row r="58" spans="1:9" s="26" customFormat="1" ht="15.75" thickBot="1">
      <c r="A58"/>
      <c r="B58" s="205" t="s">
        <v>240</v>
      </c>
      <c r="C58" s="206"/>
      <c r="D58" s="206"/>
      <c r="E58" s="207"/>
      <c r="G58"/>
      <c r="H58"/>
      <c r="I58"/>
    </row>
    <row r="59" spans="1:9" s="26" customFormat="1" ht="18" thickBot="1">
      <c r="A59"/>
      <c r="B59" s="42"/>
      <c r="C59" s="127" t="str">
        <f>CONCATENATE(C61,C62,C63,C64,D61,D62,D63,D64,E61,E62,E63,E64)</f>
        <v/>
      </c>
      <c r="G59"/>
      <c r="H59"/>
      <c r="I59"/>
    </row>
    <row r="60" spans="1:9" s="26" customFormat="1">
      <c r="A60"/>
      <c r="B60" s="43" t="s">
        <v>232</v>
      </c>
      <c r="C60" s="40" t="s">
        <v>241</v>
      </c>
      <c r="D60" s="40" t="s">
        <v>242</v>
      </c>
      <c r="E60" s="44" t="s">
        <v>243</v>
      </c>
      <c r="F60" s="44" t="s">
        <v>236</v>
      </c>
      <c r="G60"/>
      <c r="H60"/>
      <c r="I60"/>
    </row>
    <row r="61" spans="1:9">
      <c r="B61" s="36" t="s">
        <v>244</v>
      </c>
      <c r="C61" s="2"/>
      <c r="D61" s="2"/>
      <c r="E61" s="49"/>
      <c r="F61" s="46">
        <f>D61*E61</f>
        <v>0</v>
      </c>
    </row>
    <row r="62" spans="1:9">
      <c r="A62" s="26"/>
      <c r="B62" s="36" t="s">
        <v>245</v>
      </c>
      <c r="C62" s="2"/>
      <c r="D62" s="2"/>
      <c r="E62" s="49"/>
      <c r="F62" s="46">
        <f>D62*E62</f>
        <v>0</v>
      </c>
      <c r="G62" s="26"/>
      <c r="H62" s="26"/>
      <c r="I62" s="26"/>
    </row>
    <row r="63" spans="1:9">
      <c r="A63" s="26"/>
      <c r="B63" s="36" t="s">
        <v>246</v>
      </c>
      <c r="C63" s="2"/>
      <c r="D63" s="2"/>
      <c r="E63" s="49"/>
      <c r="F63" s="46">
        <f>D63*E63</f>
        <v>0</v>
      </c>
      <c r="G63" s="26"/>
      <c r="H63" s="26"/>
      <c r="I63" s="26"/>
    </row>
    <row r="64" spans="1:9">
      <c r="A64" s="26"/>
      <c r="B64" s="36" t="s">
        <v>247</v>
      </c>
      <c r="C64" s="2"/>
      <c r="D64" s="2"/>
      <c r="E64" s="49"/>
      <c r="F64" s="46">
        <f>D64*E64</f>
        <v>0</v>
      </c>
      <c r="G64" s="26"/>
      <c r="H64" s="26"/>
      <c r="I64" s="26"/>
    </row>
    <row r="65" spans="1:9" ht="15.75" thickBot="1">
      <c r="A65" s="26"/>
      <c r="B65" s="50"/>
      <c r="C65" s="227" t="s">
        <v>237</v>
      </c>
      <c r="D65" s="228"/>
      <c r="E65" s="229"/>
      <c r="F65" s="51">
        <f>SUM(F61:F64)</f>
        <v>0</v>
      </c>
      <c r="G65" s="26"/>
      <c r="H65" s="26"/>
      <c r="I65" s="26"/>
    </row>
    <row r="66" spans="1:9" s="26" customFormat="1">
      <c r="D66" s="52"/>
      <c r="E66" s="53"/>
    </row>
    <row r="67" spans="1:9">
      <c r="A67" s="26"/>
      <c r="F67" s="26"/>
      <c r="G67" s="26"/>
      <c r="H67" s="26"/>
      <c r="I67" s="26"/>
    </row>
    <row r="68" spans="1:9">
      <c r="A68" s="26"/>
      <c r="F68" s="26"/>
      <c r="G68" s="26"/>
      <c r="H68" s="26"/>
      <c r="I68" s="26"/>
    </row>
    <row r="69" spans="1:9"/>
    <row r="70" spans="1:9"/>
    <row r="71" spans="1:9"/>
    <row r="72" spans="1:9"/>
    <row r="73" spans="1:9"/>
    <row r="74" spans="1:9">
      <c r="A74" s="26"/>
      <c r="F74" s="26"/>
      <c r="G74" s="26"/>
      <c r="H74" s="26"/>
      <c r="I74" s="26"/>
    </row>
    <row r="75" spans="1:9"/>
    <row r="76" spans="1:9"/>
    <row r="77" spans="1:9"/>
    <row r="78" spans="1:9"/>
    <row r="79" spans="1:9"/>
    <row r="80" spans="1:9"/>
    <row r="81"/>
    <row r="82"/>
    <row r="83"/>
    <row r="84"/>
    <row r="85"/>
    <row r="86"/>
    <row r="87"/>
    <row r="88"/>
    <row r="89"/>
    <row r="90"/>
    <row r="91"/>
    <row r="92"/>
    <row r="93"/>
    <row r="94"/>
    <row r="95"/>
    <row r="96"/>
    <row r="97"/>
    <row r="98"/>
    <row r="99"/>
    <row r="100"/>
    <row r="101"/>
    <row r="102"/>
    <row r="103"/>
    <row r="104"/>
    <row r="105"/>
    <row r="106"/>
    <row r="107"/>
    <row r="108"/>
    <row r="109"/>
  </sheetData>
  <sheetProtection selectLockedCells="1"/>
  <mergeCells count="12">
    <mergeCell ref="B5:F5"/>
    <mergeCell ref="B6:F6"/>
    <mergeCell ref="B16:E16"/>
    <mergeCell ref="B17:E17"/>
    <mergeCell ref="B45:E45"/>
    <mergeCell ref="B46:E46"/>
    <mergeCell ref="B57:E57"/>
    <mergeCell ref="B58:E58"/>
    <mergeCell ref="C65:E65"/>
    <mergeCell ref="D40:F40"/>
    <mergeCell ref="D42:F42"/>
    <mergeCell ref="B54:E54"/>
  </mergeCells>
  <conditionalFormatting sqref="F13:F14 F18">
    <cfRule type="cellIs" dxfId="2" priority="3" operator="greaterThan">
      <formula>0.1</formula>
    </cfRule>
  </conditionalFormatting>
  <conditionalFormatting sqref="I20:I26">
    <cfRule type="cellIs" dxfId="1" priority="2" operator="greaterThan">
      <formula>0.1</formula>
    </cfRule>
  </conditionalFormatting>
  <conditionalFormatting sqref="I32:I39">
    <cfRule type="cellIs" dxfId="0" priority="1" operator="between">
      <formula>0.02</formula>
      <formula>20</formula>
    </cfRule>
  </conditionalFormatting>
  <dataValidations count="2">
    <dataValidation type="custom" allowBlank="1" showInputMessage="1" showErrorMessage="1" error="You may either fill out mileage charges or itemized vehicle charges, but not both. If you want to fill in itemized vehicle charges, please delete the data in Rows 49 to 53." sqref="C61:E64" xr:uid="{00000000-0002-0000-0900-000000000000}">
      <formula1>$B$47=""</formula1>
    </dataValidation>
    <dataValidation type="custom" allowBlank="1" showInputMessage="1" showErrorMessage="1" error="You may either fill out mileage charges or itemized vehicle charges, but not both. If you want to fill in the  mileage charges, please delete the data in Rows 61 to 64." sqref="B49:D53" xr:uid="{00000000-0002-0000-0900-000001000000}">
      <formula1>$C$59=""</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3"/>
  <sheetViews>
    <sheetView showGridLines="0" zoomScale="90" zoomScaleNormal="90" workbookViewId="0">
      <selection activeCell="H27" sqref="G27:H27"/>
    </sheetView>
  </sheetViews>
  <sheetFormatPr defaultColWidth="0" defaultRowHeight="14.25" zeroHeight="1"/>
  <cols>
    <col min="1" max="1" width="3" style="151" customWidth="1"/>
    <col min="2" max="2" width="39.28515625" style="151" bestFit="1" customWidth="1"/>
    <col min="3" max="3" width="28.28515625" style="151" customWidth="1"/>
    <col min="4" max="4" width="14.28515625" style="151" bestFit="1" customWidth="1"/>
    <col min="5" max="7" width="9" style="151" customWidth="1"/>
    <col min="8" max="8" width="13.85546875" style="151" customWidth="1"/>
    <col min="9" max="10" width="9" style="151" customWidth="1"/>
    <col min="11" max="16384" width="9" style="151" hidden="1"/>
  </cols>
  <sheetData>
    <row r="1" spans="2:10" ht="15" thickBot="1"/>
    <row r="2" spans="2:10" ht="15">
      <c r="B2" s="165" t="s">
        <v>2</v>
      </c>
      <c r="C2" s="166"/>
      <c r="D2" s="166"/>
      <c r="E2" s="166"/>
      <c r="F2" s="166"/>
      <c r="G2" s="166"/>
      <c r="H2" s="167"/>
    </row>
    <row r="3" spans="2:10" ht="15.75" thickBot="1">
      <c r="B3" s="168" t="s">
        <v>3</v>
      </c>
      <c r="C3" s="169"/>
      <c r="D3" s="169"/>
      <c r="E3" s="169"/>
      <c r="F3" s="169"/>
      <c r="G3" s="169"/>
      <c r="H3" s="170"/>
    </row>
    <row r="4" spans="2:10"/>
    <row r="5" spans="2:10" s="172" customFormat="1" ht="13.9" customHeight="1">
      <c r="B5" s="120" t="s">
        <v>4</v>
      </c>
      <c r="C5" s="171"/>
      <c r="D5" s="196"/>
      <c r="E5" s="196"/>
      <c r="F5" s="196"/>
      <c r="G5" s="196"/>
      <c r="H5" s="196"/>
      <c r="I5" s="196"/>
      <c r="J5" s="196"/>
    </row>
    <row r="6" spans="2:10" ht="13.5" customHeight="1">
      <c r="B6" s="173" t="s">
        <v>5</v>
      </c>
      <c r="C6" s="7" t="s">
        <v>6</v>
      </c>
      <c r="D6" s="196"/>
      <c r="E6" s="196"/>
      <c r="F6" s="196"/>
      <c r="G6" s="196"/>
      <c r="H6" s="196"/>
      <c r="I6" s="196"/>
      <c r="J6" s="196"/>
    </row>
    <row r="7" spans="2:10" ht="13.5" customHeight="1">
      <c r="B7" s="173" t="s">
        <v>7</v>
      </c>
      <c r="C7" s="8">
        <v>509214</v>
      </c>
      <c r="D7" s="196"/>
      <c r="E7" s="196"/>
      <c r="F7" s="196"/>
      <c r="G7" s="196"/>
      <c r="H7" s="196"/>
      <c r="I7" s="196"/>
      <c r="J7" s="196"/>
    </row>
    <row r="8" spans="2:10" ht="15">
      <c r="B8" s="120" t="s">
        <v>8</v>
      </c>
      <c r="C8" s="171"/>
      <c r="D8" s="196"/>
      <c r="E8" s="196"/>
      <c r="F8" s="196"/>
      <c r="G8" s="196"/>
      <c r="H8" s="196"/>
      <c r="I8" s="196"/>
      <c r="J8" s="196"/>
    </row>
    <row r="9" spans="2:10" ht="13.5" customHeight="1">
      <c r="B9" s="174" t="s">
        <v>9</v>
      </c>
      <c r="C9" s="8">
        <v>1744</v>
      </c>
      <c r="D9" s="196"/>
      <c r="E9" s="196"/>
      <c r="F9" s="196"/>
      <c r="G9" s="196"/>
      <c r="H9" s="196"/>
      <c r="I9" s="196"/>
      <c r="J9" s="196"/>
    </row>
    <row r="10" spans="2:10" ht="13.5" customHeight="1">
      <c r="B10" s="174" t="s">
        <v>10</v>
      </c>
      <c r="C10" s="8">
        <v>1259</v>
      </c>
      <c r="D10" s="196"/>
      <c r="E10" s="196"/>
      <c r="F10" s="196"/>
      <c r="G10" s="196"/>
      <c r="H10" s="196"/>
      <c r="I10" s="196"/>
      <c r="J10" s="196"/>
    </row>
    <row r="11" spans="2:10" ht="15">
      <c r="B11" s="174" t="s">
        <v>11</v>
      </c>
      <c r="C11" s="8">
        <v>834</v>
      </c>
      <c r="D11"/>
      <c r="E11"/>
      <c r="F11"/>
      <c r="G11"/>
      <c r="H11"/>
      <c r="I11"/>
      <c r="J11"/>
    </row>
    <row r="12" spans="2:10" ht="15">
      <c r="B12" s="175" t="s">
        <v>12</v>
      </c>
      <c r="C12" s="193"/>
      <c r="D12"/>
      <c r="E12"/>
      <c r="F12"/>
      <c r="G12"/>
      <c r="H12"/>
      <c r="I12"/>
      <c r="J12"/>
    </row>
    <row r="13" spans="2:10" ht="15">
      <c r="B13" s="176" t="s">
        <v>13</v>
      </c>
      <c r="C13" s="177">
        <v>0.47821100917431192</v>
      </c>
      <c r="D13"/>
      <c r="E13"/>
      <c r="F13"/>
      <c r="G13"/>
      <c r="H13"/>
      <c r="I13"/>
      <c r="J13"/>
    </row>
    <row r="14" spans="2:10" s="154" customFormat="1" ht="15">
      <c r="B14" s="120" t="s">
        <v>14</v>
      </c>
      <c r="C14" s="171"/>
      <c r="D14"/>
      <c r="E14" s="26"/>
      <c r="F14" s="26"/>
      <c r="G14" s="26"/>
      <c r="H14" s="26"/>
      <c r="I14" s="26"/>
      <c r="J14" s="26"/>
    </row>
    <row r="15" spans="2:10" s="154" customFormat="1" ht="15">
      <c r="B15" s="178"/>
      <c r="C15" s="179"/>
      <c r="D15" s="180" t="s">
        <v>15</v>
      </c>
      <c r="E15" s="26"/>
      <c r="F15" s="26"/>
      <c r="G15" s="26"/>
      <c r="H15" s="26"/>
      <c r="I15" s="26"/>
      <c r="J15" s="26"/>
    </row>
    <row r="16" spans="2:10" s="154" customFormat="1" ht="15">
      <c r="B16" s="173" t="s">
        <v>16</v>
      </c>
      <c r="C16" s="197" t="s">
        <v>249</v>
      </c>
      <c r="D16" s="145">
        <v>0.41729404783188273</v>
      </c>
      <c r="E16" s="26"/>
      <c r="F16" s="26"/>
      <c r="G16" s="26"/>
      <c r="H16" s="26"/>
      <c r="I16" s="26"/>
      <c r="J16" s="26"/>
    </row>
    <row r="17" spans="2:10" s="154" customFormat="1" ht="15">
      <c r="B17" s="173" t="s">
        <v>17</v>
      </c>
      <c r="C17" s="197" t="s">
        <v>249</v>
      </c>
      <c r="D17" s="145">
        <v>0.28817770545501004</v>
      </c>
      <c r="E17" s="26"/>
      <c r="F17" s="26"/>
      <c r="G17" s="26"/>
      <c r="H17" s="26"/>
      <c r="I17" s="26"/>
      <c r="J17" s="26"/>
    </row>
    <row r="18" spans="2:10" s="154" customFormat="1" ht="15">
      <c r="B18" s="173" t="s">
        <v>18</v>
      </c>
      <c r="C18" s="197" t="s">
        <v>249</v>
      </c>
      <c r="D18" s="145">
        <v>1.3218582131243301E-2</v>
      </c>
      <c r="E18" s="26"/>
      <c r="F18" s="26"/>
      <c r="G18" s="26"/>
      <c r="H18" s="26"/>
      <c r="I18" s="26"/>
      <c r="J18" s="26"/>
    </row>
    <row r="19" spans="2:10" s="154" customFormat="1" ht="15">
      <c r="B19" s="173" t="s">
        <v>19</v>
      </c>
      <c r="C19" s="197" t="s">
        <v>249</v>
      </c>
      <c r="D19" s="181">
        <v>3.1901922712850209E-2</v>
      </c>
      <c r="E19" s="26"/>
      <c r="F19" s="26"/>
      <c r="G19" s="26"/>
      <c r="H19" s="26"/>
      <c r="I19" s="26"/>
      <c r="J19" s="26"/>
    </row>
    <row r="20" spans="2:10" s="185" customFormat="1" ht="15">
      <c r="B20" s="182" t="s">
        <v>20</v>
      </c>
      <c r="C20" s="183">
        <v>87048514.000236005</v>
      </c>
      <c r="D20" s="184">
        <v>0.75059225813098629</v>
      </c>
      <c r="E20" s="39"/>
      <c r="F20" s="39"/>
      <c r="G20" s="39"/>
      <c r="H20" s="39"/>
      <c r="I20" s="39"/>
      <c r="J20" s="39"/>
    </row>
    <row r="21" spans="2:10" s="154" customFormat="1" ht="15">
      <c r="B21" s="186"/>
      <c r="C21" s="187"/>
      <c r="D21" s="188"/>
      <c r="E21" s="26"/>
      <c r="F21" s="26"/>
      <c r="G21" s="26"/>
      <c r="H21" s="26"/>
      <c r="I21" s="26"/>
      <c r="J21" s="26"/>
    </row>
    <row r="22" spans="2:10" s="154" customFormat="1" ht="15">
      <c r="B22" s="122" t="s">
        <v>21</v>
      </c>
      <c r="C22" s="197" t="s">
        <v>249</v>
      </c>
      <c r="D22" s="145">
        <v>0.10238675686263365</v>
      </c>
      <c r="E22" s="26"/>
      <c r="F22" s="26"/>
      <c r="G22" s="26"/>
      <c r="H22" s="26"/>
      <c r="I22" s="26"/>
      <c r="J22" s="26"/>
    </row>
    <row r="23" spans="2:10" s="154" customFormat="1" ht="15">
      <c r="B23" s="122" t="s">
        <v>22</v>
      </c>
      <c r="C23" s="197" t="s">
        <v>249</v>
      </c>
      <c r="D23" s="145">
        <v>7.7733601071906896E-2</v>
      </c>
      <c r="E23" s="26"/>
      <c r="F23" s="26"/>
      <c r="G23" s="26"/>
      <c r="H23" s="26"/>
      <c r="I23" s="26"/>
      <c r="J23" s="26"/>
    </row>
    <row r="24" spans="2:10" s="154" customFormat="1" ht="15">
      <c r="B24" s="173" t="s">
        <v>23</v>
      </c>
      <c r="C24" s="197" t="s">
        <v>249</v>
      </c>
      <c r="D24" s="181">
        <v>6.9287383934473146E-2</v>
      </c>
      <c r="E24" s="26"/>
      <c r="F24" s="26"/>
      <c r="G24" s="26"/>
      <c r="H24" s="26"/>
      <c r="I24" s="26"/>
      <c r="J24" s="26"/>
    </row>
    <row r="25" spans="2:10" s="189" customFormat="1" ht="15">
      <c r="B25" s="182" t="s">
        <v>24</v>
      </c>
      <c r="C25" s="183">
        <v>28924589.981666666</v>
      </c>
      <c r="D25" s="184">
        <v>0.24940774186901368</v>
      </c>
      <c r="E25" s="133"/>
      <c r="F25" s="133"/>
      <c r="G25" s="133"/>
      <c r="H25" s="133"/>
      <c r="I25" s="133"/>
      <c r="J25" s="133"/>
    </row>
    <row r="26" spans="2:10" s="189" customFormat="1" ht="15">
      <c r="B26" s="182"/>
      <c r="C26" s="183"/>
      <c r="D26" s="184"/>
      <c r="E26" s="133"/>
      <c r="F26" s="133"/>
      <c r="G26" s="133"/>
      <c r="H26" s="133"/>
      <c r="I26" s="133"/>
      <c r="J26" s="133"/>
    </row>
    <row r="27" spans="2:10" s="185" customFormat="1" ht="15">
      <c r="B27" s="190" t="s">
        <v>25</v>
      </c>
      <c r="C27" s="183">
        <v>115973103.98190267</v>
      </c>
      <c r="D27" s="184">
        <v>1</v>
      </c>
      <c r="E27" s="191"/>
      <c r="F27" s="39"/>
      <c r="G27" s="39"/>
      <c r="H27" s="39"/>
      <c r="I27" s="39"/>
      <c r="J27" s="39"/>
    </row>
    <row r="28" spans="2:10" ht="15">
      <c r="B28" s="190" t="s">
        <v>26</v>
      </c>
      <c r="C28" s="183">
        <v>55459615.092263088</v>
      </c>
      <c r="D28"/>
      <c r="E28"/>
      <c r="F28"/>
      <c r="G28"/>
      <c r="H28"/>
      <c r="I28"/>
      <c r="J28"/>
    </row>
    <row r="29" spans="2:10" ht="15">
      <c r="B29" s="122"/>
      <c r="C29" s="122"/>
      <c r="D29"/>
      <c r="E29"/>
      <c r="F29"/>
      <c r="G29"/>
      <c r="H29"/>
      <c r="I29"/>
      <c r="J29"/>
    </row>
    <row r="30" spans="2:10" ht="15">
      <c r="B30" s="122" t="s">
        <v>27</v>
      </c>
      <c r="C30" s="110">
        <v>182.18723134017637</v>
      </c>
      <c r="D30"/>
      <c r="E30"/>
      <c r="F30"/>
      <c r="G30"/>
      <c r="H30"/>
      <c r="I30"/>
      <c r="J30"/>
    </row>
    <row r="31" spans="2:10" ht="15">
      <c r="B31" s="122" t="s">
        <v>28</v>
      </c>
      <c r="C31" s="110">
        <v>182.18723134017634</v>
      </c>
      <c r="D31"/>
      <c r="E31"/>
      <c r="F31"/>
      <c r="G31"/>
      <c r="H31"/>
      <c r="I31"/>
      <c r="J31"/>
    </row>
    <row r="32" spans="2:10" s="185" customFormat="1" ht="15">
      <c r="B32" s="122"/>
      <c r="C32" s="122"/>
      <c r="D32" s="133"/>
      <c r="E32" s="39"/>
      <c r="F32" s="39"/>
      <c r="G32" s="39"/>
      <c r="H32" s="39"/>
      <c r="I32" s="39"/>
      <c r="J32" s="39"/>
    </row>
    <row r="33" spans="2:4" ht="15">
      <c r="B33" s="190" t="s">
        <v>29</v>
      </c>
      <c r="C33" s="192">
        <v>0</v>
      </c>
      <c r="D33"/>
    </row>
    <row r="34" spans="2:4"/>
    <row r="35" spans="2:4"/>
    <row r="36" spans="2:4"/>
    <row r="37" spans="2:4"/>
    <row r="38" spans="2:4"/>
    <row r="39" spans="2:4"/>
    <row r="40" spans="2:4"/>
    <row r="41" spans="2:4"/>
    <row r="42" spans="2:4"/>
    <row r="43" spans="2:4"/>
  </sheetData>
  <sheetProtection selectLockedCell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57"/>
  <sheetViews>
    <sheetView showGridLines="0" zoomScale="90" zoomScaleNormal="90" workbookViewId="0">
      <selection activeCell="L22" sqref="L22"/>
    </sheetView>
  </sheetViews>
  <sheetFormatPr defaultColWidth="12.140625" defaultRowHeight="15"/>
  <cols>
    <col min="1" max="1" width="3.28515625" customWidth="1"/>
    <col min="2" max="2" width="21.5703125" bestFit="1" customWidth="1"/>
    <col min="3" max="3" width="28.28515625" customWidth="1"/>
    <col min="5" max="5" width="14.28515625" customWidth="1"/>
    <col min="6" max="6" width="15.28515625" customWidth="1"/>
    <col min="7" max="7" width="20.28515625" customWidth="1"/>
    <col min="8" max="8" width="19" bestFit="1" customWidth="1"/>
    <col min="9" max="9" width="14" bestFit="1" customWidth="1"/>
  </cols>
  <sheetData>
    <row r="1" spans="1:17">
      <c r="A1" s="68"/>
      <c r="B1" s="68"/>
      <c r="C1" s="68"/>
      <c r="D1" s="68"/>
      <c r="E1" s="68"/>
      <c r="F1" s="68"/>
      <c r="G1" s="68"/>
      <c r="H1" s="68"/>
      <c r="I1" s="68"/>
      <c r="J1" s="68"/>
      <c r="K1" s="68"/>
      <c r="L1" s="68"/>
      <c r="M1" s="68"/>
      <c r="N1" s="68"/>
      <c r="O1" s="68"/>
      <c r="P1" s="68"/>
      <c r="Q1" s="68"/>
    </row>
    <row r="2" spans="1:17">
      <c r="A2" s="68"/>
      <c r="B2" s="68"/>
      <c r="C2" s="68"/>
      <c r="D2" s="68"/>
      <c r="E2" s="68"/>
      <c r="F2" s="68"/>
      <c r="G2" s="68"/>
      <c r="H2" s="68"/>
      <c r="I2" s="68"/>
      <c r="J2" s="68"/>
      <c r="K2" s="68"/>
      <c r="L2" s="68"/>
      <c r="M2" s="68"/>
      <c r="N2" s="68"/>
      <c r="O2" s="68"/>
      <c r="P2" s="68"/>
      <c r="Q2" s="68"/>
    </row>
    <row r="3" spans="1:17" ht="14.25" customHeight="1">
      <c r="A3" s="68"/>
      <c r="B3" s="68"/>
      <c r="C3" s="68"/>
      <c r="D3" s="68"/>
      <c r="E3" s="68"/>
      <c r="F3" s="68"/>
      <c r="G3" s="68"/>
      <c r="H3" s="68"/>
      <c r="I3" s="68"/>
      <c r="J3" s="68"/>
      <c r="K3" s="68"/>
      <c r="L3" s="68"/>
      <c r="M3" s="68"/>
      <c r="N3" s="68"/>
      <c r="O3" s="68"/>
      <c r="P3" s="68"/>
      <c r="Q3" s="68"/>
    </row>
    <row r="4" spans="1:17" s="26" customFormat="1" ht="14.65" customHeight="1">
      <c r="B4" s="23" t="s">
        <v>30</v>
      </c>
      <c r="C4" s="24">
        <f>H54</f>
        <v>48394886.000236005</v>
      </c>
      <c r="D4" s="69"/>
      <c r="E4" s="69"/>
      <c r="F4" s="69"/>
      <c r="G4" s="69"/>
      <c r="H4" s="69"/>
      <c r="I4" s="69"/>
      <c r="J4" s="69"/>
      <c r="K4" s="69"/>
      <c r="L4" s="69"/>
      <c r="M4" s="69"/>
    </row>
    <row r="5" spans="1:17" s="26" customFormat="1" ht="15.75" thickBot="1">
      <c r="C5" s="70"/>
      <c r="D5" s="70"/>
      <c r="E5" s="70"/>
      <c r="F5" s="68"/>
      <c r="G5" s="68"/>
      <c r="H5" s="68"/>
      <c r="I5" s="68"/>
      <c r="J5" s="68"/>
      <c r="K5" s="68"/>
      <c r="L5" s="68"/>
      <c r="M5" s="68"/>
    </row>
    <row r="6" spans="1:17" s="26" customFormat="1">
      <c r="B6" s="202" t="s">
        <v>31</v>
      </c>
      <c r="C6" s="203"/>
      <c r="D6" s="203"/>
      <c r="E6" s="203"/>
      <c r="F6" s="203"/>
      <c r="G6" s="203"/>
      <c r="H6" s="203"/>
      <c r="I6" s="203"/>
      <c r="J6" s="204"/>
      <c r="K6" s="68"/>
      <c r="L6" s="68"/>
      <c r="M6" s="68"/>
    </row>
    <row r="7" spans="1:17" s="26" customFormat="1" ht="48.4" customHeight="1" thickBot="1">
      <c r="B7" s="205" t="s">
        <v>32</v>
      </c>
      <c r="C7" s="206"/>
      <c r="D7" s="206"/>
      <c r="E7" s="206"/>
      <c r="F7" s="206"/>
      <c r="G7" s="206"/>
      <c r="H7" s="206"/>
      <c r="I7" s="206"/>
      <c r="J7" s="207"/>
      <c r="K7" s="68"/>
      <c r="L7" s="68"/>
      <c r="M7" s="68"/>
    </row>
    <row r="10" spans="1:17" s="71" customFormat="1" ht="92.25" customHeight="1">
      <c r="B10" s="72" t="s">
        <v>33</v>
      </c>
      <c r="C10" s="73" t="s">
        <v>34</v>
      </c>
      <c r="D10" s="73" t="s">
        <v>35</v>
      </c>
      <c r="E10" s="73" t="s">
        <v>36</v>
      </c>
      <c r="F10" s="72" t="s">
        <v>37</v>
      </c>
      <c r="G10" s="73" t="s">
        <v>38</v>
      </c>
      <c r="H10" s="73" t="s">
        <v>39</v>
      </c>
      <c r="I10" s="73" t="s">
        <v>40</v>
      </c>
      <c r="J10" s="72" t="s">
        <v>41</v>
      </c>
    </row>
    <row r="11" spans="1:17" s="71" customFormat="1" ht="15.75">
      <c r="B11" s="13"/>
      <c r="C11" s="14" t="s">
        <v>42</v>
      </c>
      <c r="D11" s="198" t="s">
        <v>248</v>
      </c>
      <c r="E11" s="16"/>
      <c r="F11" s="198" t="s">
        <v>248</v>
      </c>
      <c r="G11" s="198" t="s">
        <v>248</v>
      </c>
      <c r="H11" s="198" t="s">
        <v>248</v>
      </c>
      <c r="I11" s="198" t="s">
        <v>248</v>
      </c>
      <c r="J11" s="76">
        <v>-1.8752568754108679E-2</v>
      </c>
    </row>
    <row r="12" spans="1:17" s="71" customFormat="1" ht="15.75">
      <c r="B12" s="13"/>
      <c r="C12" s="14" t="s">
        <v>43</v>
      </c>
      <c r="D12" s="198" t="s">
        <v>248</v>
      </c>
      <c r="E12" s="16"/>
      <c r="F12" s="198" t="s">
        <v>248</v>
      </c>
      <c r="G12" s="198" t="s">
        <v>248</v>
      </c>
      <c r="H12" s="198" t="s">
        <v>248</v>
      </c>
      <c r="I12" s="198" t="s">
        <v>248</v>
      </c>
      <c r="J12" s="76">
        <v>1.6644702864619194</v>
      </c>
    </row>
    <row r="13" spans="1:17" s="71" customFormat="1" ht="15.75">
      <c r="B13" s="13"/>
      <c r="C13" s="14" t="s">
        <v>44</v>
      </c>
      <c r="D13" s="15">
        <v>0</v>
      </c>
      <c r="E13" s="16"/>
      <c r="F13" s="14">
        <v>0</v>
      </c>
      <c r="G13" s="74">
        <v>0</v>
      </c>
      <c r="H13" s="75">
        <v>0</v>
      </c>
      <c r="I13" s="198" t="s">
        <v>248</v>
      </c>
      <c r="J13" s="76">
        <v>-1</v>
      </c>
    </row>
    <row r="14" spans="1:17" s="71" customFormat="1" ht="15.75">
      <c r="B14" s="13"/>
      <c r="C14" s="14" t="s">
        <v>45</v>
      </c>
      <c r="D14" s="198" t="s">
        <v>248</v>
      </c>
      <c r="E14" s="16"/>
      <c r="F14" s="198" t="s">
        <v>248</v>
      </c>
      <c r="G14" s="198" t="s">
        <v>248</v>
      </c>
      <c r="H14" s="198" t="s">
        <v>248</v>
      </c>
      <c r="I14" s="198" t="s">
        <v>248</v>
      </c>
      <c r="J14" s="76">
        <v>0.1666667306666666</v>
      </c>
    </row>
    <row r="15" spans="1:17" s="71" customFormat="1" ht="15.75">
      <c r="B15" s="13"/>
      <c r="C15" s="14" t="s">
        <v>46</v>
      </c>
      <c r="D15" s="198" t="s">
        <v>248</v>
      </c>
      <c r="E15" s="16"/>
      <c r="F15" s="198" t="s">
        <v>248</v>
      </c>
      <c r="G15" s="198" t="s">
        <v>248</v>
      </c>
      <c r="H15" s="198" t="s">
        <v>248</v>
      </c>
      <c r="I15" s="198" t="s">
        <v>248</v>
      </c>
      <c r="J15" s="76">
        <v>-8.6486486441178898E-8</v>
      </c>
    </row>
    <row r="16" spans="1:17" s="71" customFormat="1" ht="15.75">
      <c r="B16" s="13"/>
      <c r="C16" s="14" t="s">
        <v>47</v>
      </c>
      <c r="D16" s="198" t="s">
        <v>248</v>
      </c>
      <c r="E16" s="16"/>
      <c r="F16" s="198" t="s">
        <v>248</v>
      </c>
      <c r="G16" s="198" t="s">
        <v>248</v>
      </c>
      <c r="H16" s="198" t="s">
        <v>248</v>
      </c>
      <c r="I16" s="198" t="s">
        <v>248</v>
      </c>
      <c r="J16" s="76">
        <v>0</v>
      </c>
    </row>
    <row r="17" spans="2:10" s="71" customFormat="1" ht="15.75">
      <c r="B17" s="13"/>
      <c r="C17" s="14" t="s">
        <v>48</v>
      </c>
      <c r="D17" s="198" t="s">
        <v>248</v>
      </c>
      <c r="E17" s="16"/>
      <c r="F17" s="198" t="s">
        <v>248</v>
      </c>
      <c r="G17" s="198" t="s">
        <v>248</v>
      </c>
      <c r="H17" s="198" t="s">
        <v>248</v>
      </c>
      <c r="I17" s="198" t="s">
        <v>248</v>
      </c>
      <c r="J17" s="76">
        <v>0</v>
      </c>
    </row>
    <row r="18" spans="2:10" s="71" customFormat="1" ht="15.75">
      <c r="B18" s="13"/>
      <c r="C18" s="14" t="s">
        <v>49</v>
      </c>
      <c r="D18" s="198" t="s">
        <v>248</v>
      </c>
      <c r="E18" s="16"/>
      <c r="F18" s="198" t="s">
        <v>248</v>
      </c>
      <c r="G18" s="198" t="s">
        <v>248</v>
      </c>
      <c r="H18" s="198" t="s">
        <v>248</v>
      </c>
      <c r="I18" s="17">
        <v>0</v>
      </c>
      <c r="J18" s="76">
        <v>0</v>
      </c>
    </row>
    <row r="19" spans="2:10" s="71" customFormat="1" ht="15.75">
      <c r="B19" s="13"/>
      <c r="C19" s="14" t="s">
        <v>50</v>
      </c>
      <c r="D19" s="198" t="s">
        <v>248</v>
      </c>
      <c r="E19" s="16"/>
      <c r="F19" s="198" t="s">
        <v>248</v>
      </c>
      <c r="G19" s="198" t="s">
        <v>248</v>
      </c>
      <c r="H19" s="198" t="s">
        <v>248</v>
      </c>
      <c r="I19" s="198" t="s">
        <v>248</v>
      </c>
      <c r="J19" s="76">
        <v>0</v>
      </c>
    </row>
    <row r="20" spans="2:10" s="71" customFormat="1" ht="15.75">
      <c r="B20" s="13"/>
      <c r="C20" s="14" t="s">
        <v>51</v>
      </c>
      <c r="D20" s="198" t="s">
        <v>248</v>
      </c>
      <c r="E20" s="16"/>
      <c r="F20" s="198" t="s">
        <v>248</v>
      </c>
      <c r="G20" s="198" t="s">
        <v>248</v>
      </c>
      <c r="H20" s="198" t="s">
        <v>248</v>
      </c>
      <c r="I20" s="198" t="s">
        <v>248</v>
      </c>
      <c r="J20" s="76">
        <v>8.2543729718117159E-2</v>
      </c>
    </row>
    <row r="21" spans="2:10" s="71" customFormat="1" ht="15.75">
      <c r="B21" s="13"/>
      <c r="C21" s="14" t="s">
        <v>52</v>
      </c>
      <c r="D21" s="198" t="s">
        <v>248</v>
      </c>
      <c r="E21" s="16"/>
      <c r="F21" s="198" t="s">
        <v>248</v>
      </c>
      <c r="G21" s="198" t="s">
        <v>248</v>
      </c>
      <c r="H21" s="198" t="s">
        <v>248</v>
      </c>
      <c r="I21" s="198" t="s">
        <v>248</v>
      </c>
      <c r="J21" s="76">
        <v>3</v>
      </c>
    </row>
    <row r="22" spans="2:10" s="71" customFormat="1" ht="15.75">
      <c r="B22" s="13"/>
      <c r="C22" s="14" t="s">
        <v>53</v>
      </c>
      <c r="D22" s="198" t="s">
        <v>248</v>
      </c>
      <c r="E22" s="16"/>
      <c r="F22" s="198" t="s">
        <v>248</v>
      </c>
      <c r="G22" s="198" t="s">
        <v>248</v>
      </c>
      <c r="H22" s="198" t="s">
        <v>248</v>
      </c>
      <c r="I22" s="198" t="s">
        <v>248</v>
      </c>
      <c r="J22" s="76">
        <v>-7.3374814561832291E-3</v>
      </c>
    </row>
    <row r="23" spans="2:10" s="71" customFormat="1" ht="47.25">
      <c r="B23" s="13"/>
      <c r="C23" s="14" t="s">
        <v>54</v>
      </c>
      <c r="D23" s="198" t="s">
        <v>248</v>
      </c>
      <c r="E23" s="16"/>
      <c r="F23" s="198" t="s">
        <v>248</v>
      </c>
      <c r="G23" s="198" t="s">
        <v>248</v>
      </c>
      <c r="H23" s="198" t="s">
        <v>248</v>
      </c>
      <c r="I23" s="198" t="s">
        <v>248</v>
      </c>
      <c r="J23" s="76">
        <v>-8.0739843633503248E-3</v>
      </c>
    </row>
    <row r="24" spans="2:10" s="71" customFormat="1" ht="15.75">
      <c r="B24" s="13"/>
      <c r="C24" s="14"/>
      <c r="D24" s="18"/>
      <c r="E24" s="16"/>
      <c r="F24" s="14"/>
      <c r="G24" s="74">
        <v>0</v>
      </c>
      <c r="H24" s="75">
        <v>0</v>
      </c>
      <c r="I24" s="17"/>
      <c r="J24" s="76">
        <v>0</v>
      </c>
    </row>
    <row r="25" spans="2:10" s="71" customFormat="1" ht="47.25">
      <c r="B25" s="13"/>
      <c r="C25" s="14" t="s">
        <v>55</v>
      </c>
      <c r="D25" s="15"/>
      <c r="E25" s="16"/>
      <c r="F25" s="14"/>
      <c r="G25" s="74">
        <v>0</v>
      </c>
      <c r="H25" s="75">
        <v>0</v>
      </c>
      <c r="I25" s="17"/>
      <c r="J25" s="76">
        <v>0</v>
      </c>
    </row>
    <row r="26" spans="2:10" s="71" customFormat="1" ht="15.75">
      <c r="B26" s="13"/>
      <c r="C26" s="14" t="s">
        <v>56</v>
      </c>
      <c r="D26" s="15"/>
      <c r="E26" s="16"/>
      <c r="F26" s="14"/>
      <c r="G26" s="74">
        <v>0</v>
      </c>
      <c r="H26" s="75">
        <v>0</v>
      </c>
      <c r="I26" s="17"/>
      <c r="J26" s="76">
        <v>0</v>
      </c>
    </row>
    <row r="27" spans="2:10" s="71" customFormat="1" ht="15.75">
      <c r="B27" s="13"/>
      <c r="C27" s="14" t="s">
        <v>57</v>
      </c>
      <c r="D27" s="15"/>
      <c r="E27" s="16"/>
      <c r="F27" s="14"/>
      <c r="G27" s="74">
        <v>0</v>
      </c>
      <c r="H27" s="75">
        <v>0</v>
      </c>
      <c r="I27" s="17"/>
      <c r="J27" s="76">
        <v>0</v>
      </c>
    </row>
    <row r="28" spans="2:10" s="71" customFormat="1" ht="15.75">
      <c r="B28" s="13"/>
      <c r="C28" s="14" t="s">
        <v>58</v>
      </c>
      <c r="D28" s="18"/>
      <c r="E28" s="16"/>
      <c r="F28" s="14"/>
      <c r="G28" s="74">
        <v>0</v>
      </c>
      <c r="H28" s="75">
        <v>0</v>
      </c>
      <c r="I28" s="17"/>
      <c r="J28" s="76">
        <v>0</v>
      </c>
    </row>
    <row r="29" spans="2:10" s="71" customFormat="1" ht="15.75">
      <c r="B29" s="13"/>
      <c r="C29" s="14"/>
      <c r="D29" s="15"/>
      <c r="E29" s="16"/>
      <c r="F29" s="14"/>
      <c r="G29" s="74">
        <v>0</v>
      </c>
      <c r="H29" s="75">
        <v>0</v>
      </c>
      <c r="I29" s="17"/>
      <c r="J29" s="76">
        <v>0</v>
      </c>
    </row>
    <row r="30" spans="2:10" s="71" customFormat="1" ht="15.75">
      <c r="B30" s="13"/>
      <c r="C30" s="14"/>
      <c r="D30" s="15"/>
      <c r="E30" s="16"/>
      <c r="F30" s="14"/>
      <c r="G30" s="74">
        <v>0</v>
      </c>
      <c r="H30" s="75">
        <v>0</v>
      </c>
      <c r="I30" s="17"/>
      <c r="J30" s="76">
        <v>0</v>
      </c>
    </row>
    <row r="31" spans="2:10" s="71" customFormat="1" ht="15.75">
      <c r="B31" s="13"/>
      <c r="C31" s="14"/>
      <c r="D31" s="15"/>
      <c r="E31" s="16"/>
      <c r="F31" s="14"/>
      <c r="G31" s="74">
        <v>0</v>
      </c>
      <c r="H31" s="75">
        <v>0</v>
      </c>
      <c r="I31" s="17"/>
      <c r="J31" s="76">
        <v>0</v>
      </c>
    </row>
    <row r="32" spans="2:10" s="71" customFormat="1" ht="15.75">
      <c r="B32" s="13"/>
      <c r="C32" s="16"/>
      <c r="D32" s="15"/>
      <c r="E32" s="16"/>
      <c r="F32" s="14"/>
      <c r="G32" s="74">
        <v>0</v>
      </c>
      <c r="H32" s="75">
        <v>0</v>
      </c>
      <c r="I32" s="17"/>
      <c r="J32" s="76">
        <v>0</v>
      </c>
    </row>
    <row r="33" spans="2:10" s="71" customFormat="1" ht="15.75">
      <c r="B33" s="14"/>
      <c r="C33" s="14"/>
      <c r="D33" s="14"/>
      <c r="E33" s="14"/>
      <c r="F33" s="14"/>
      <c r="G33" s="74">
        <v>0</v>
      </c>
      <c r="H33" s="75">
        <v>0</v>
      </c>
      <c r="I33" s="17"/>
      <c r="J33" s="76">
        <v>0</v>
      </c>
    </row>
    <row r="34" spans="2:10" s="71" customFormat="1" ht="15.75">
      <c r="B34" s="14"/>
      <c r="C34" s="14"/>
      <c r="D34" s="14"/>
      <c r="E34" s="14"/>
      <c r="F34" s="14"/>
      <c r="G34" s="74">
        <v>0</v>
      </c>
      <c r="H34" s="75">
        <v>0</v>
      </c>
      <c r="I34" s="17"/>
      <c r="J34" s="76">
        <v>0</v>
      </c>
    </row>
    <row r="35" spans="2:10" s="71" customFormat="1" ht="15.75">
      <c r="B35" s="14"/>
      <c r="C35" s="14"/>
      <c r="D35" s="14"/>
      <c r="E35" s="14"/>
      <c r="F35" s="14"/>
      <c r="G35" s="74">
        <v>0</v>
      </c>
      <c r="H35" s="75">
        <v>0</v>
      </c>
      <c r="I35" s="17"/>
      <c r="J35" s="76">
        <v>0</v>
      </c>
    </row>
    <row r="36" spans="2:10" s="71" customFormat="1" ht="15.75">
      <c r="B36" s="14"/>
      <c r="C36" s="14"/>
      <c r="D36" s="14"/>
      <c r="E36" s="14"/>
      <c r="F36" s="14"/>
      <c r="G36" s="74">
        <v>0</v>
      </c>
      <c r="H36" s="75">
        <v>0</v>
      </c>
      <c r="I36" s="17"/>
      <c r="J36" s="76">
        <v>0</v>
      </c>
    </row>
    <row r="37" spans="2:10" s="71" customFormat="1" ht="15.75">
      <c r="B37" s="14"/>
      <c r="C37" s="14"/>
      <c r="D37" s="14"/>
      <c r="E37" s="14"/>
      <c r="F37" s="14"/>
      <c r="G37" s="74">
        <v>0</v>
      </c>
      <c r="H37" s="75">
        <v>0</v>
      </c>
      <c r="I37" s="17"/>
      <c r="J37" s="76">
        <v>0</v>
      </c>
    </row>
    <row r="38" spans="2:10" s="71" customFormat="1" ht="15.75">
      <c r="B38" s="14"/>
      <c r="C38" s="14"/>
      <c r="D38" s="14"/>
      <c r="E38" s="14"/>
      <c r="F38" s="14"/>
      <c r="G38" s="74">
        <v>0</v>
      </c>
      <c r="H38" s="75">
        <v>0</v>
      </c>
      <c r="I38" s="17"/>
      <c r="J38" s="76">
        <v>0</v>
      </c>
    </row>
    <row r="39" spans="2:10" s="71" customFormat="1" ht="15.75">
      <c r="B39" s="14"/>
      <c r="C39" s="14"/>
      <c r="D39" s="14"/>
      <c r="E39" s="14"/>
      <c r="F39" s="14"/>
      <c r="G39" s="74">
        <v>0</v>
      </c>
      <c r="H39" s="75">
        <v>0</v>
      </c>
      <c r="I39" s="17"/>
      <c r="J39" s="76">
        <v>0</v>
      </c>
    </row>
    <row r="40" spans="2:10" s="71" customFormat="1" ht="15.75">
      <c r="B40" s="14"/>
      <c r="C40" s="14"/>
      <c r="D40" s="14"/>
      <c r="E40" s="14"/>
      <c r="F40" s="14"/>
      <c r="G40" s="74">
        <v>0</v>
      </c>
      <c r="H40" s="75">
        <v>0</v>
      </c>
      <c r="I40" s="17"/>
      <c r="J40" s="76">
        <v>0</v>
      </c>
    </row>
    <row r="41" spans="2:10" s="71" customFormat="1" ht="15.75">
      <c r="B41" s="14"/>
      <c r="C41" s="14"/>
      <c r="D41" s="14"/>
      <c r="E41" s="14"/>
      <c r="F41" s="14"/>
      <c r="G41" s="74">
        <v>0</v>
      </c>
      <c r="H41" s="75">
        <v>0</v>
      </c>
      <c r="I41" s="17"/>
      <c r="J41" s="76">
        <v>0</v>
      </c>
    </row>
    <row r="42" spans="2:10" s="71" customFormat="1" ht="15.75">
      <c r="B42" s="14"/>
      <c r="C42" s="14"/>
      <c r="D42" s="14"/>
      <c r="E42" s="14"/>
      <c r="F42" s="14"/>
      <c r="G42" s="74">
        <v>0</v>
      </c>
      <c r="H42" s="75">
        <v>0</v>
      </c>
      <c r="I42" s="17"/>
      <c r="J42" s="76">
        <v>0</v>
      </c>
    </row>
    <row r="43" spans="2:10" s="71" customFormat="1" ht="15.75">
      <c r="B43" s="14"/>
      <c r="C43" s="14"/>
      <c r="D43" s="14"/>
      <c r="E43" s="14"/>
      <c r="F43" s="14"/>
      <c r="G43" s="74">
        <v>0</v>
      </c>
      <c r="H43" s="75">
        <v>0</v>
      </c>
      <c r="I43" s="17"/>
      <c r="J43" s="76">
        <v>0</v>
      </c>
    </row>
    <row r="44" spans="2:10" s="71" customFormat="1" ht="15.75">
      <c r="B44" s="14"/>
      <c r="C44" s="14"/>
      <c r="D44" s="14"/>
      <c r="E44" s="14"/>
      <c r="F44" s="14"/>
      <c r="G44" s="74">
        <v>0</v>
      </c>
      <c r="H44" s="75">
        <v>0</v>
      </c>
      <c r="I44" s="17"/>
      <c r="J44" s="76">
        <v>0</v>
      </c>
    </row>
    <row r="45" spans="2:10" s="71" customFormat="1" ht="15.75">
      <c r="B45" s="14"/>
      <c r="C45" s="14"/>
      <c r="D45" s="14"/>
      <c r="E45" s="14"/>
      <c r="F45" s="14"/>
      <c r="G45" s="74">
        <v>0</v>
      </c>
      <c r="H45" s="75">
        <v>0</v>
      </c>
      <c r="I45" s="17"/>
      <c r="J45" s="76">
        <v>0</v>
      </c>
    </row>
    <row r="46" spans="2:10" s="71" customFormat="1" ht="15.75">
      <c r="B46" s="14"/>
      <c r="C46" s="14"/>
      <c r="D46" s="14"/>
      <c r="E46" s="14"/>
      <c r="F46" s="14"/>
      <c r="G46" s="74">
        <v>0</v>
      </c>
      <c r="H46" s="75">
        <v>0</v>
      </c>
      <c r="I46" s="17"/>
      <c r="J46" s="76">
        <v>0</v>
      </c>
    </row>
    <row r="47" spans="2:10" s="71" customFormat="1" ht="15.75">
      <c r="B47" s="14"/>
      <c r="C47" s="14"/>
      <c r="D47" s="14"/>
      <c r="E47" s="14"/>
      <c r="F47" s="14"/>
      <c r="G47" s="74">
        <v>0</v>
      </c>
      <c r="H47" s="75">
        <v>0</v>
      </c>
      <c r="I47" s="17"/>
      <c r="J47" s="76">
        <v>0</v>
      </c>
    </row>
    <row r="48" spans="2:10" s="71" customFormat="1" ht="15.75">
      <c r="B48" s="14"/>
      <c r="C48" s="14"/>
      <c r="D48" s="14"/>
      <c r="E48" s="14"/>
      <c r="F48" s="14"/>
      <c r="G48" s="74">
        <v>0</v>
      </c>
      <c r="H48" s="75">
        <v>0</v>
      </c>
      <c r="I48" s="17"/>
      <c r="J48" s="76">
        <v>0</v>
      </c>
    </row>
    <row r="49" spans="2:10" s="71" customFormat="1" ht="15.75">
      <c r="B49" s="14"/>
      <c r="C49" s="14"/>
      <c r="D49" s="14"/>
      <c r="E49" s="14"/>
      <c r="F49" s="14"/>
      <c r="G49" s="74">
        <v>0</v>
      </c>
      <c r="H49" s="75">
        <v>0</v>
      </c>
      <c r="I49" s="17"/>
      <c r="J49" s="76">
        <v>0</v>
      </c>
    </row>
    <row r="50" spans="2:10" s="71" customFormat="1" ht="15.75">
      <c r="B50" s="14"/>
      <c r="C50" s="14"/>
      <c r="D50" s="14"/>
      <c r="E50" s="14"/>
      <c r="F50" s="14"/>
      <c r="G50" s="74">
        <v>0</v>
      </c>
      <c r="H50" s="75">
        <v>0</v>
      </c>
      <c r="I50" s="17"/>
      <c r="J50" s="76">
        <v>0</v>
      </c>
    </row>
    <row r="51" spans="2:10" s="71" customFormat="1" ht="15.75">
      <c r="B51" s="14"/>
      <c r="C51" s="14"/>
      <c r="D51" s="14"/>
      <c r="E51" s="14"/>
      <c r="F51" s="14"/>
      <c r="G51" s="74">
        <v>0</v>
      </c>
      <c r="H51" s="75">
        <v>0</v>
      </c>
      <c r="I51" s="17"/>
      <c r="J51" s="76">
        <v>0</v>
      </c>
    </row>
    <row r="52" spans="2:10" s="71" customFormat="1" ht="16.5" thickBot="1">
      <c r="C52" s="77"/>
      <c r="D52" s="77"/>
      <c r="E52" s="77"/>
      <c r="F52" s="77"/>
      <c r="G52" s="78" t="s">
        <v>59</v>
      </c>
      <c r="H52" s="79">
        <v>44955769.624000005</v>
      </c>
      <c r="I52" s="80">
        <v>45321712</v>
      </c>
    </row>
    <row r="53" spans="2:10" s="71" customFormat="1" ht="16.5" thickBot="1">
      <c r="C53" s="77"/>
      <c r="D53" s="77"/>
      <c r="E53" s="77"/>
      <c r="F53" s="77"/>
      <c r="G53" s="78" t="s">
        <v>60</v>
      </c>
      <c r="H53" s="79">
        <v>3439116.3762360006</v>
      </c>
      <c r="I53" s="80">
        <v>3467110.9679999999</v>
      </c>
    </row>
    <row r="54" spans="2:10" s="71" customFormat="1" ht="16.5" thickBot="1">
      <c r="C54" s="77"/>
      <c r="D54" s="77"/>
      <c r="E54" s="77"/>
      <c r="F54" s="77"/>
      <c r="G54" s="78" t="s">
        <v>61</v>
      </c>
      <c r="H54" s="79">
        <v>48394886.000236005</v>
      </c>
      <c r="I54" s="80">
        <v>48788822.968000002</v>
      </c>
    </row>
    <row r="57" spans="2:10">
      <c r="H57" t="s">
        <v>62</v>
      </c>
    </row>
  </sheetData>
  <sheetProtection selectLockedCells="1"/>
  <mergeCells count="2">
    <mergeCell ref="B6:J6"/>
    <mergeCell ref="B7:J7"/>
  </mergeCells>
  <conditionalFormatting sqref="J11:J51">
    <cfRule type="cellIs" dxfId="20" priority="1" operator="greaterThan">
      <formula>0.1</formula>
    </cfRule>
  </conditionalFormatting>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K39"/>
  <sheetViews>
    <sheetView showGridLines="0" topLeftCell="A23" workbookViewId="0">
      <selection activeCell="F54" sqref="F54"/>
    </sheetView>
  </sheetViews>
  <sheetFormatPr defaultColWidth="12.28515625" defaultRowHeight="15"/>
  <cols>
    <col min="1" max="1" width="3.28515625" customWidth="1"/>
    <col min="2" max="2" width="26.5703125" bestFit="1" customWidth="1"/>
    <col min="3" max="3" width="28.28515625" customWidth="1"/>
    <col min="4" max="5" width="12.28515625" bestFit="1" customWidth="1"/>
    <col min="6" max="6" width="19.140625" customWidth="1"/>
    <col min="7" max="7" width="18.28515625" customWidth="1"/>
    <col min="8" max="8" width="15.28515625" bestFit="1" customWidth="1"/>
    <col min="9" max="10" width="12.28515625" bestFit="1" customWidth="1"/>
  </cols>
  <sheetData>
    <row r="2" spans="2:10" s="26" customFormat="1" ht="14.65" customHeight="1">
      <c r="B2" s="23" t="s">
        <v>63</v>
      </c>
      <c r="C2" s="24">
        <f>SUM(H24,G38)</f>
        <v>33420863</v>
      </c>
      <c r="D2" s="69"/>
      <c r="E2" s="69"/>
      <c r="F2" s="69"/>
      <c r="G2" s="69"/>
      <c r="H2" s="69"/>
      <c r="I2" s="69"/>
      <c r="J2" s="69"/>
    </row>
    <row r="3" spans="2:10" s="26" customFormat="1" ht="15.75" thickBot="1">
      <c r="C3" s="70"/>
      <c r="D3" s="70"/>
      <c r="E3" s="70"/>
      <c r="F3" s="68"/>
      <c r="G3" s="68"/>
      <c r="H3" s="68"/>
      <c r="I3" s="68"/>
      <c r="J3" s="68"/>
    </row>
    <row r="4" spans="2:10" s="26" customFormat="1">
      <c r="B4" s="202" t="s">
        <v>64</v>
      </c>
      <c r="C4" s="203"/>
      <c r="D4" s="203"/>
      <c r="E4" s="203"/>
      <c r="F4" s="203"/>
      <c r="G4" s="203"/>
      <c r="H4" s="203"/>
      <c r="I4" s="203"/>
      <c r="J4" s="68"/>
    </row>
    <row r="5" spans="2:10" s="26" customFormat="1" ht="63.75" customHeight="1" thickBot="1">
      <c r="B5" s="205" t="s">
        <v>65</v>
      </c>
      <c r="C5" s="206"/>
      <c r="D5" s="206"/>
      <c r="E5" s="206"/>
      <c r="F5" s="206"/>
      <c r="G5" s="206"/>
      <c r="H5" s="206"/>
      <c r="I5" s="206"/>
      <c r="J5" s="68"/>
    </row>
    <row r="6" spans="2:10" s="26" customFormat="1" ht="29.65" customHeight="1" thickBot="1">
      <c r="J6" s="68"/>
    </row>
    <row r="7" spans="2:10" s="26" customFormat="1">
      <c r="B7" s="202" t="s">
        <v>66</v>
      </c>
      <c r="C7" s="203"/>
      <c r="D7" s="203"/>
      <c r="E7" s="203"/>
      <c r="F7" s="203"/>
      <c r="G7" s="203"/>
      <c r="H7" s="203"/>
      <c r="I7" s="203"/>
      <c r="J7" s="204"/>
    </row>
    <row r="8" spans="2:10" s="26" customFormat="1" ht="28.9" customHeight="1" thickBot="1">
      <c r="B8" s="205" t="s">
        <v>67</v>
      </c>
      <c r="C8" s="206"/>
      <c r="D8" s="206"/>
      <c r="E8" s="206"/>
      <c r="F8" s="206"/>
      <c r="G8" s="206"/>
      <c r="H8" s="206"/>
      <c r="I8" s="206"/>
      <c r="J8" s="207"/>
    </row>
    <row r="9" spans="2:10" ht="15.75" thickBot="1"/>
    <row r="10" spans="2:10" ht="45">
      <c r="B10" s="81" t="s">
        <v>68</v>
      </c>
      <c r="C10" s="81" t="s">
        <v>69</v>
      </c>
      <c r="D10" s="81" t="s">
        <v>70</v>
      </c>
      <c r="E10" s="81" t="s">
        <v>71</v>
      </c>
      <c r="F10" s="81" t="s">
        <v>72</v>
      </c>
      <c r="G10" s="81" t="s">
        <v>73</v>
      </c>
      <c r="H10" s="81" t="s">
        <v>74</v>
      </c>
      <c r="I10" s="81" t="s">
        <v>75</v>
      </c>
      <c r="J10" s="82" t="s">
        <v>76</v>
      </c>
    </row>
    <row r="11" spans="2:10">
      <c r="B11" s="83" t="s">
        <v>77</v>
      </c>
      <c r="C11" s="84"/>
      <c r="D11" s="85"/>
      <c r="E11" s="85"/>
      <c r="F11" s="85"/>
      <c r="G11" s="85"/>
      <c r="H11" s="85"/>
      <c r="I11" s="85"/>
      <c r="J11" s="86"/>
    </row>
    <row r="12" spans="2:10">
      <c r="B12" s="97" t="s">
        <v>78</v>
      </c>
      <c r="C12" s="56"/>
      <c r="D12" s="56"/>
      <c r="E12" s="57"/>
      <c r="F12" s="58"/>
      <c r="G12" s="59"/>
      <c r="H12" s="87">
        <f>+F12*G12</f>
        <v>0</v>
      </c>
      <c r="I12" s="58">
        <v>0</v>
      </c>
      <c r="J12" s="88">
        <f>IFERROR((H12-I12)/I12,0)</f>
        <v>0</v>
      </c>
    </row>
    <row r="13" spans="2:10" ht="30">
      <c r="B13" s="98" t="s">
        <v>79</v>
      </c>
      <c r="C13" s="56"/>
      <c r="D13" s="56"/>
      <c r="E13" s="57"/>
      <c r="F13" s="58"/>
      <c r="G13" s="59"/>
      <c r="H13" s="87">
        <f t="shared" ref="H13:H14" si="0">+F13*G13</f>
        <v>0</v>
      </c>
      <c r="I13" s="58">
        <v>0</v>
      </c>
      <c r="J13" s="88">
        <f t="shared" ref="J13:J14" si="1">IFERROR((H13-I13)/I13,0)</f>
        <v>0</v>
      </c>
    </row>
    <row r="14" spans="2:10">
      <c r="B14" s="97" t="s">
        <v>80</v>
      </c>
      <c r="C14" s="56"/>
      <c r="D14" s="56"/>
      <c r="E14" s="57"/>
      <c r="F14" s="58"/>
      <c r="G14" s="59"/>
      <c r="H14" s="87">
        <f t="shared" si="0"/>
        <v>0</v>
      </c>
      <c r="I14" s="58">
        <v>0</v>
      </c>
      <c r="J14" s="88">
        <f t="shared" si="1"/>
        <v>0</v>
      </c>
    </row>
    <row r="15" spans="2:10">
      <c r="B15" s="89" t="s">
        <v>81</v>
      </c>
      <c r="C15" s="85"/>
      <c r="D15" s="85"/>
      <c r="E15" s="90"/>
      <c r="F15" s="90"/>
      <c r="G15" s="90"/>
      <c r="H15" s="90"/>
      <c r="I15" s="90"/>
      <c r="J15" s="86"/>
    </row>
    <row r="16" spans="2:10">
      <c r="B16" s="97" t="s">
        <v>82</v>
      </c>
      <c r="C16" s="56"/>
      <c r="D16" s="56"/>
      <c r="E16" s="57"/>
      <c r="F16" s="58"/>
      <c r="G16" s="59"/>
      <c r="H16" s="87">
        <f>+F16*G16</f>
        <v>0</v>
      </c>
      <c r="I16" s="58">
        <v>0</v>
      </c>
      <c r="J16" s="88">
        <f t="shared" ref="J16:J18" si="2">IFERROR((H16-I16)/I16,0)</f>
        <v>0</v>
      </c>
    </row>
    <row r="17" spans="2:11">
      <c r="B17" s="97" t="s">
        <v>83</v>
      </c>
      <c r="C17" s="56"/>
      <c r="D17" s="56"/>
      <c r="E17" s="57"/>
      <c r="F17" s="58"/>
      <c r="G17" s="59"/>
      <c r="H17" s="87">
        <f t="shared" ref="H17:H18" si="3">+F17*G17</f>
        <v>0</v>
      </c>
      <c r="I17" s="58">
        <v>0</v>
      </c>
      <c r="J17" s="88">
        <f t="shared" si="2"/>
        <v>0</v>
      </c>
    </row>
    <row r="18" spans="2:11">
      <c r="B18" s="97" t="s">
        <v>80</v>
      </c>
      <c r="C18" s="56"/>
      <c r="D18" s="56"/>
      <c r="E18" s="57"/>
      <c r="F18" s="58"/>
      <c r="G18" s="59"/>
      <c r="H18" s="87">
        <f t="shared" si="3"/>
        <v>0</v>
      </c>
      <c r="I18" s="58">
        <v>0</v>
      </c>
      <c r="J18" s="88">
        <f t="shared" si="2"/>
        <v>0</v>
      </c>
    </row>
    <row r="19" spans="2:11" ht="30">
      <c r="B19" s="91" t="s">
        <v>84</v>
      </c>
      <c r="C19" s="85"/>
      <c r="D19" s="85"/>
      <c r="E19" s="90"/>
      <c r="F19" s="90"/>
      <c r="G19" s="90"/>
      <c r="H19" s="90"/>
      <c r="I19" s="90"/>
      <c r="J19" s="86"/>
    </row>
    <row r="20" spans="2:11">
      <c r="B20" s="97" t="s">
        <v>85</v>
      </c>
      <c r="C20" s="56"/>
      <c r="D20" s="56"/>
      <c r="E20" s="57"/>
      <c r="F20" s="58"/>
      <c r="G20" s="59"/>
      <c r="H20" s="87">
        <f>+F20*G20</f>
        <v>0</v>
      </c>
      <c r="I20" s="58">
        <v>0</v>
      </c>
      <c r="J20" s="88">
        <f t="shared" ref="J20:J23" si="4">IFERROR((H20-I20)/I20,0)</f>
        <v>0</v>
      </c>
    </row>
    <row r="21" spans="2:11">
      <c r="B21" s="97" t="s">
        <v>86</v>
      </c>
      <c r="C21" s="60"/>
      <c r="D21" s="60"/>
      <c r="E21" s="57"/>
      <c r="F21" s="58"/>
      <c r="G21" s="59"/>
      <c r="H21" s="87">
        <f t="shared" ref="H21:H22" si="5">+F21*G21</f>
        <v>0</v>
      </c>
      <c r="I21" s="58">
        <v>0</v>
      </c>
      <c r="J21" s="88">
        <f t="shared" si="4"/>
        <v>0</v>
      </c>
    </row>
    <row r="22" spans="2:11">
      <c r="B22" s="97" t="s">
        <v>87</v>
      </c>
      <c r="C22" s="60"/>
      <c r="D22" s="60"/>
      <c r="E22" s="57"/>
      <c r="F22" s="58"/>
      <c r="G22" s="59"/>
      <c r="H22" s="87">
        <f t="shared" si="5"/>
        <v>0</v>
      </c>
      <c r="I22" s="58">
        <v>0</v>
      </c>
      <c r="J22" s="88">
        <f t="shared" si="4"/>
        <v>0</v>
      </c>
    </row>
    <row r="23" spans="2:11" ht="15.75" thickBot="1">
      <c r="B23" s="99" t="s">
        <v>88</v>
      </c>
      <c r="C23" s="61"/>
      <c r="D23" s="61"/>
      <c r="E23" s="62"/>
      <c r="F23" s="63"/>
      <c r="G23" s="64"/>
      <c r="H23" s="92">
        <f t="shared" ref="H23" si="6">+F23*G23</f>
        <v>0</v>
      </c>
      <c r="I23" s="63">
        <v>0</v>
      </c>
      <c r="J23" s="88">
        <f t="shared" si="4"/>
        <v>0</v>
      </c>
    </row>
    <row r="24" spans="2:11" ht="21.75" customHeight="1" thickBot="1">
      <c r="B24" s="100"/>
      <c r="C24" s="101"/>
      <c r="D24" s="101"/>
      <c r="E24" s="102" t="s">
        <v>89</v>
      </c>
      <c r="F24" s="102"/>
      <c r="G24" s="102"/>
      <c r="H24" s="94">
        <f>SUM(H12:H22)</f>
        <v>0</v>
      </c>
      <c r="I24" s="94">
        <f>SUM(I12:I22)</f>
        <v>0</v>
      </c>
    </row>
    <row r="25" spans="2:11" ht="15.75" thickBot="1">
      <c r="C25" s="93"/>
      <c r="D25" s="93"/>
      <c r="E25" s="93"/>
      <c r="F25" s="95"/>
      <c r="G25" s="93"/>
      <c r="H25" s="96"/>
      <c r="I25" s="96"/>
    </row>
    <row r="26" spans="2:11" s="26" customFormat="1">
      <c r="B26" s="208" t="s">
        <v>90</v>
      </c>
      <c r="C26" s="209"/>
      <c r="D26" s="209"/>
      <c r="E26" s="209"/>
      <c r="F26" s="209"/>
      <c r="G26" s="209"/>
      <c r="H26" s="209"/>
      <c r="I26" s="209"/>
      <c r="J26" s="210"/>
    </row>
    <row r="27" spans="2:11" s="26" customFormat="1" ht="28.9" customHeight="1" thickBot="1">
      <c r="B27" s="205" t="s">
        <v>91</v>
      </c>
      <c r="C27" s="206"/>
      <c r="D27" s="206"/>
      <c r="E27" s="206"/>
      <c r="F27" s="206"/>
      <c r="G27" s="206"/>
      <c r="H27" s="206"/>
      <c r="I27" s="206"/>
      <c r="J27" s="207"/>
    </row>
    <row r="28" spans="2:11" s="26" customFormat="1" ht="28.9" customHeight="1" thickBot="1">
      <c r="B28"/>
      <c r="C28"/>
      <c r="D28"/>
      <c r="E28"/>
      <c r="F28"/>
      <c r="G28"/>
      <c r="H28"/>
      <c r="I28"/>
      <c r="J28"/>
      <c r="K28"/>
    </row>
    <row r="29" spans="2:11" ht="75">
      <c r="B29" s="81" t="s">
        <v>68</v>
      </c>
      <c r="C29" s="81" t="s">
        <v>92</v>
      </c>
      <c r="D29" s="81" t="s">
        <v>93</v>
      </c>
      <c r="E29" s="81" t="s">
        <v>94</v>
      </c>
      <c r="F29" s="81" t="s">
        <v>95</v>
      </c>
      <c r="G29" s="81" t="s">
        <v>74</v>
      </c>
      <c r="H29" s="81" t="s">
        <v>75</v>
      </c>
      <c r="I29" s="81" t="s">
        <v>76</v>
      </c>
    </row>
    <row r="30" spans="2:11">
      <c r="B30" s="56" t="s">
        <v>96</v>
      </c>
      <c r="C30" s="56"/>
      <c r="D30" s="57"/>
      <c r="E30" s="57"/>
      <c r="F30" s="65"/>
      <c r="G30" s="87">
        <f>+E30*F30*D30</f>
        <v>0</v>
      </c>
      <c r="H30" s="58">
        <v>0</v>
      </c>
      <c r="I30" s="88">
        <f>IFERROR((G30-H30)/H30,0)</f>
        <v>0</v>
      </c>
    </row>
    <row r="31" spans="2:11">
      <c r="B31" s="103" t="s">
        <v>97</v>
      </c>
      <c r="C31" s="56"/>
      <c r="D31" s="57"/>
      <c r="E31" s="57"/>
      <c r="F31" s="58"/>
      <c r="G31" s="87">
        <f t="shared" ref="G31:G37" si="7">+E31*F31*D31</f>
        <v>0</v>
      </c>
      <c r="H31" s="58">
        <v>0</v>
      </c>
      <c r="I31" s="88">
        <f t="shared" ref="I31:I37" si="8">IFERROR((G31-H31)/H31,0)</f>
        <v>0</v>
      </c>
    </row>
    <row r="32" spans="2:11">
      <c r="B32" s="56" t="s">
        <v>80</v>
      </c>
      <c r="C32" s="56" t="s">
        <v>98</v>
      </c>
      <c r="D32" s="199" t="s">
        <v>248</v>
      </c>
      <c r="E32" s="199" t="s">
        <v>248</v>
      </c>
      <c r="F32" s="58">
        <v>4.8797145213651007E-2</v>
      </c>
      <c r="G32" s="87">
        <v>27234366</v>
      </c>
      <c r="H32" s="58">
        <v>25520758</v>
      </c>
      <c r="I32" s="88">
        <f t="shared" si="8"/>
        <v>6.714565452954023E-2</v>
      </c>
    </row>
    <row r="33" spans="2:9">
      <c r="B33" s="56" t="s">
        <v>99</v>
      </c>
      <c r="C33" s="56" t="s">
        <v>100</v>
      </c>
      <c r="D33" s="199" t="s">
        <v>248</v>
      </c>
      <c r="E33" s="199" t="s">
        <v>248</v>
      </c>
      <c r="F33" s="58">
        <v>7.1469564682962172E-2</v>
      </c>
      <c r="G33" s="87">
        <v>6186497</v>
      </c>
      <c r="H33" s="58">
        <v>6163207</v>
      </c>
      <c r="I33" s="88">
        <f t="shared" si="8"/>
        <v>3.778876808778287E-3</v>
      </c>
    </row>
    <row r="34" spans="2:9">
      <c r="B34" s="56" t="s">
        <v>101</v>
      </c>
      <c r="C34" s="56" t="s">
        <v>102</v>
      </c>
      <c r="D34" s="57"/>
      <c r="E34" s="57"/>
      <c r="F34" s="58"/>
      <c r="G34" s="87">
        <f t="shared" si="7"/>
        <v>0</v>
      </c>
      <c r="H34" s="58">
        <v>0</v>
      </c>
      <c r="I34" s="88">
        <f t="shared" si="8"/>
        <v>0</v>
      </c>
    </row>
    <row r="35" spans="2:9">
      <c r="B35" s="56" t="s">
        <v>103</v>
      </c>
      <c r="C35" s="56" t="s">
        <v>104</v>
      </c>
      <c r="D35" s="57"/>
      <c r="E35" s="57"/>
      <c r="F35" s="58"/>
      <c r="G35" s="87">
        <f t="shared" si="7"/>
        <v>0</v>
      </c>
      <c r="H35" s="58">
        <v>0</v>
      </c>
      <c r="I35" s="88">
        <f t="shared" si="8"/>
        <v>0</v>
      </c>
    </row>
    <row r="36" spans="2:9">
      <c r="B36" s="56" t="s">
        <v>105</v>
      </c>
      <c r="C36" s="56"/>
      <c r="D36" s="57"/>
      <c r="E36" s="57"/>
      <c r="F36" s="58"/>
      <c r="G36" s="87">
        <f t="shared" si="7"/>
        <v>0</v>
      </c>
      <c r="H36" s="58">
        <v>0</v>
      </c>
      <c r="I36" s="88">
        <f t="shared" si="8"/>
        <v>0</v>
      </c>
    </row>
    <row r="37" spans="2:9">
      <c r="B37" s="56" t="s">
        <v>106</v>
      </c>
      <c r="C37" s="56"/>
      <c r="D37" s="57"/>
      <c r="E37" s="57"/>
      <c r="F37" s="58"/>
      <c r="G37" s="87">
        <f t="shared" si="7"/>
        <v>0</v>
      </c>
      <c r="H37" s="58">
        <v>0</v>
      </c>
      <c r="I37" s="88">
        <f t="shared" si="8"/>
        <v>0</v>
      </c>
    </row>
    <row r="38" spans="2:9" ht="15.75" thickBot="1">
      <c r="C38" s="93"/>
      <c r="D38" s="94" t="s">
        <v>107</v>
      </c>
      <c r="E38" s="94"/>
      <c r="F38" s="94"/>
      <c r="G38" s="94">
        <f>SUM(G30:G37)</f>
        <v>33420863</v>
      </c>
      <c r="H38" s="94">
        <f>SUM(H30:H37)</f>
        <v>31683965</v>
      </c>
    </row>
    <row r="39" spans="2:9">
      <c r="B39" s="85"/>
      <c r="C39" s="85"/>
      <c r="D39" s="85"/>
      <c r="E39" s="85"/>
      <c r="F39" s="85"/>
      <c r="G39" s="85"/>
      <c r="H39" s="85"/>
    </row>
  </sheetData>
  <sheetProtection selectLockedCells="1"/>
  <mergeCells count="6">
    <mergeCell ref="B27:J27"/>
    <mergeCell ref="B8:J8"/>
    <mergeCell ref="B4:I4"/>
    <mergeCell ref="B5:I5"/>
    <mergeCell ref="B7:J7"/>
    <mergeCell ref="B26:J26"/>
  </mergeCells>
  <conditionalFormatting sqref="I30:I37">
    <cfRule type="cellIs" dxfId="19" priority="1" operator="between">
      <formula>0.02</formula>
      <formula>20</formula>
    </cfRule>
  </conditionalFormatting>
  <conditionalFormatting sqref="J12:J14">
    <cfRule type="cellIs" dxfId="18" priority="10" operator="between">
      <formula>0.02</formula>
      <formula>20</formula>
    </cfRule>
  </conditionalFormatting>
  <conditionalFormatting sqref="J16:J18">
    <cfRule type="cellIs" dxfId="17" priority="3" operator="between">
      <formula>0.02</formula>
      <formula>20</formula>
    </cfRule>
  </conditionalFormatting>
  <conditionalFormatting sqref="J20:J23">
    <cfRule type="cellIs" dxfId="16" priority="2" operator="between">
      <formula>0.02</formula>
      <formula>20</formula>
    </cfRule>
  </conditionalFormatting>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51"/>
  <sheetViews>
    <sheetView showGridLines="0" topLeftCell="A32" workbookViewId="0">
      <selection activeCell="I23" sqref="I23"/>
    </sheetView>
  </sheetViews>
  <sheetFormatPr defaultColWidth="0" defaultRowHeight="15" zeroHeight="1"/>
  <cols>
    <col min="1" max="1" width="3" customWidth="1"/>
    <col min="2" max="2" width="27.28515625" customWidth="1"/>
    <col min="3" max="3" width="28.28515625" customWidth="1"/>
    <col min="4" max="4" width="14.28515625" bestFit="1" customWidth="1"/>
    <col min="5" max="5" width="12.140625" customWidth="1"/>
    <col min="6" max="8" width="9" customWidth="1"/>
    <col min="9" max="9" width="2.28515625" customWidth="1"/>
    <col min="10" max="14" width="9" customWidth="1"/>
    <col min="15" max="15" width="16" customWidth="1"/>
    <col min="16" max="16384" width="9" hidden="1"/>
  </cols>
  <sheetData>
    <row r="1" spans="2:12"/>
    <row r="2" spans="2:12" ht="13.9" customHeight="1">
      <c r="D2" s="69"/>
      <c r="E2" s="69"/>
      <c r="F2" s="69"/>
      <c r="G2" s="69"/>
      <c r="H2" s="69"/>
      <c r="I2" s="69"/>
      <c r="J2" s="69"/>
      <c r="K2" s="69"/>
      <c r="L2" s="69"/>
    </row>
    <row r="3" spans="2:12" s="26" customFormat="1" ht="14.65" customHeight="1">
      <c r="B3" s="23" t="s">
        <v>108</v>
      </c>
      <c r="C3" s="24">
        <f>SUM(C9:C11)</f>
        <v>1533000</v>
      </c>
      <c r="D3" s="69"/>
      <c r="E3" s="69"/>
      <c r="F3" s="69"/>
      <c r="G3" s="69"/>
      <c r="H3" s="69"/>
      <c r="I3" s="69"/>
      <c r="J3" s="69"/>
      <c r="K3" s="69"/>
      <c r="L3" s="69"/>
    </row>
    <row r="4" spans="2:12" s="26" customFormat="1" ht="15.75" thickBot="1">
      <c r="C4" s="70"/>
      <c r="D4" s="104"/>
      <c r="E4" s="104"/>
      <c r="F4"/>
      <c r="G4"/>
      <c r="H4"/>
      <c r="I4"/>
      <c r="J4"/>
      <c r="K4" s="104"/>
    </row>
    <row r="5" spans="2:12" s="26" customFormat="1">
      <c r="B5" s="202" t="s">
        <v>109</v>
      </c>
      <c r="C5" s="203"/>
      <c r="D5" s="203"/>
      <c r="E5" s="204"/>
      <c r="F5"/>
      <c r="G5"/>
      <c r="H5"/>
      <c r="I5"/>
      <c r="J5"/>
      <c r="K5" s="104"/>
    </row>
    <row r="6" spans="2:12" s="26" customFormat="1" ht="90" customHeight="1" thickBot="1">
      <c r="B6" s="205" t="s">
        <v>110</v>
      </c>
      <c r="C6" s="206"/>
      <c r="D6" s="206"/>
      <c r="E6" s="207"/>
      <c r="F6"/>
      <c r="G6"/>
      <c r="H6"/>
      <c r="I6"/>
      <c r="J6"/>
      <c r="K6" s="104"/>
    </row>
    <row r="7" spans="2:12" s="26" customFormat="1" ht="15.75" thickBot="1">
      <c r="B7" s="105" t="str">
        <f>IF(C9=0,"","1")&amp;IF(D9=0,"","1")</f>
        <v/>
      </c>
      <c r="C7" s="70"/>
      <c r="D7" s="104"/>
      <c r="E7" s="104"/>
      <c r="F7"/>
      <c r="G7"/>
      <c r="H7"/>
      <c r="I7"/>
      <c r="J7"/>
      <c r="K7" s="104"/>
    </row>
    <row r="8" spans="2:12" s="26" customFormat="1">
      <c r="B8" s="43"/>
      <c r="C8" s="106" t="s">
        <v>111</v>
      </c>
      <c r="D8" s="106" t="s">
        <v>112</v>
      </c>
      <c r="E8" s="107" t="s">
        <v>113</v>
      </c>
      <c r="F8"/>
      <c r="G8"/>
      <c r="H8"/>
      <c r="I8"/>
      <c r="J8"/>
    </row>
    <row r="9" spans="2:12" ht="13.5" customHeight="1">
      <c r="B9" s="108" t="s">
        <v>114</v>
      </c>
      <c r="C9" s="3"/>
      <c r="D9" s="1"/>
      <c r="E9" s="37">
        <f>IFERROR((C9-D9)/D9,0)</f>
        <v>0</v>
      </c>
      <c r="F9" s="109"/>
    </row>
    <row r="10" spans="2:12" ht="13.5" customHeight="1">
      <c r="B10" s="108" t="s">
        <v>115</v>
      </c>
      <c r="C10" s="110">
        <f>C26</f>
        <v>0</v>
      </c>
      <c r="D10" s="110">
        <f>D26</f>
        <v>0</v>
      </c>
      <c r="E10" s="37">
        <f t="shared" ref="E10:E12" si="0">IFERROR((C10-D10)/D10,0)</f>
        <v>0</v>
      </c>
      <c r="F10" s="109"/>
    </row>
    <row r="11" spans="2:12" ht="13.5" customHeight="1">
      <c r="B11" s="108" t="s">
        <v>116</v>
      </c>
      <c r="C11" s="1">
        <v>1533000</v>
      </c>
      <c r="D11" s="1">
        <v>1616220</v>
      </c>
      <c r="E11" s="37">
        <f t="shared" si="0"/>
        <v>-5.1490514905149054E-2</v>
      </c>
      <c r="F11" s="109"/>
    </row>
    <row r="12" spans="2:12" ht="13.5" customHeight="1" thickBot="1">
      <c r="B12" s="111" t="s">
        <v>117</v>
      </c>
      <c r="C12" s="112">
        <f>C39</f>
        <v>0</v>
      </c>
      <c r="D12" s="112">
        <f>D40</f>
        <v>0</v>
      </c>
      <c r="E12" s="113">
        <f t="shared" si="0"/>
        <v>0</v>
      </c>
      <c r="F12" s="109"/>
    </row>
    <row r="13" spans="2:12" ht="3.75" customHeight="1"/>
    <row r="14" spans="2:12">
      <c r="B14" s="114" t="s">
        <v>118</v>
      </c>
      <c r="C14" s="114"/>
      <c r="D14" s="114"/>
      <c r="E14" s="114"/>
    </row>
    <row r="15" spans="2:12"/>
    <row r="16" spans="2:12" s="26" customFormat="1" ht="18" thickBot="1">
      <c r="B16" s="115" t="s">
        <v>119</v>
      </c>
    </row>
    <row r="17" spans="2:9" s="26" customFormat="1">
      <c r="B17" s="202" t="s">
        <v>120</v>
      </c>
      <c r="C17" s="203"/>
      <c r="D17" s="203"/>
      <c r="E17" s="204"/>
    </row>
    <row r="18" spans="2:9" s="26" customFormat="1" ht="15.75" thickBot="1">
      <c r="B18" s="211" t="s">
        <v>121</v>
      </c>
      <c r="C18" s="212"/>
      <c r="D18" s="212"/>
      <c r="E18" s="213"/>
    </row>
    <row r="19" spans="2:9" s="26" customFormat="1" ht="18" thickBot="1">
      <c r="B19" s="116"/>
      <c r="E19"/>
      <c r="F19"/>
      <c r="G19"/>
      <c r="H19"/>
    </row>
    <row r="20" spans="2:9">
      <c r="B20" s="43" t="s">
        <v>122</v>
      </c>
      <c r="C20" s="40" t="s">
        <v>111</v>
      </c>
      <c r="D20" s="44" t="s">
        <v>123</v>
      </c>
      <c r="E20" s="107" t="s">
        <v>113</v>
      </c>
      <c r="I20" s="26"/>
    </row>
    <row r="21" spans="2:9">
      <c r="B21" s="4"/>
      <c r="C21" s="1"/>
      <c r="D21" s="9"/>
      <c r="E21" s="37">
        <f t="shared" ref="E21:E26" si="1">IFERROR((C21-D21)/D21,0)</f>
        <v>0</v>
      </c>
    </row>
    <row r="22" spans="2:9">
      <c r="B22" s="4"/>
      <c r="C22" s="1"/>
      <c r="D22" s="9"/>
      <c r="E22" s="37">
        <f t="shared" si="1"/>
        <v>0</v>
      </c>
      <c r="F22" s="26"/>
      <c r="G22" s="26"/>
      <c r="H22" s="26"/>
    </row>
    <row r="23" spans="2:9">
      <c r="B23" s="4"/>
      <c r="C23" s="1"/>
      <c r="D23" s="9"/>
      <c r="E23" s="37">
        <f t="shared" si="1"/>
        <v>0</v>
      </c>
      <c r="F23" s="26"/>
      <c r="G23" s="26"/>
      <c r="H23" s="26"/>
    </row>
    <row r="24" spans="2:9">
      <c r="B24" s="4"/>
      <c r="C24" s="1"/>
      <c r="D24" s="9"/>
      <c r="E24" s="37">
        <f t="shared" si="1"/>
        <v>0</v>
      </c>
      <c r="F24" s="26"/>
      <c r="G24" s="26"/>
      <c r="H24" s="26"/>
    </row>
    <row r="25" spans="2:9">
      <c r="B25" s="4"/>
      <c r="C25" s="1"/>
      <c r="D25" s="9"/>
      <c r="E25" s="37">
        <f t="shared" si="1"/>
        <v>0</v>
      </c>
      <c r="F25" s="26"/>
      <c r="G25" s="26"/>
      <c r="H25" s="26"/>
    </row>
    <row r="26" spans="2:9" ht="15.75" thickBot="1">
      <c r="B26" s="78" t="s">
        <v>124</v>
      </c>
      <c r="C26" s="117">
        <f>SUM(C21:C25)</f>
        <v>0</v>
      </c>
      <c r="D26" s="118">
        <f>SUM(D21:D25)</f>
        <v>0</v>
      </c>
      <c r="E26" s="37">
        <f t="shared" si="1"/>
        <v>0</v>
      </c>
      <c r="F26" s="26"/>
      <c r="G26" s="26"/>
      <c r="H26" s="26"/>
    </row>
    <row r="27" spans="2:9"/>
    <row r="28" spans="2:9" s="26" customFormat="1" ht="18" thickBot="1">
      <c r="B28" s="115" t="s">
        <v>125</v>
      </c>
      <c r="C28" s="42"/>
    </row>
    <row r="29" spans="2:9" s="26" customFormat="1">
      <c r="B29" s="202" t="s">
        <v>126</v>
      </c>
      <c r="C29" s="203"/>
      <c r="D29" s="203"/>
      <c r="E29" s="204"/>
    </row>
    <row r="30" spans="2:9" s="26" customFormat="1" ht="15.75" thickBot="1">
      <c r="B30" s="211" t="s">
        <v>127</v>
      </c>
      <c r="C30" s="212"/>
      <c r="D30" s="212"/>
      <c r="E30" s="213"/>
    </row>
    <row r="31" spans="2:9" s="26" customFormat="1" ht="18" thickBot="1">
      <c r="B31" s="116"/>
      <c r="E31"/>
      <c r="F31"/>
      <c r="G31"/>
      <c r="H31"/>
    </row>
    <row r="32" spans="2:9">
      <c r="B32" s="43" t="s">
        <v>128</v>
      </c>
      <c r="C32" s="40" t="s">
        <v>111</v>
      </c>
      <c r="D32" s="44" t="s">
        <v>123</v>
      </c>
      <c r="E32" s="107" t="s">
        <v>113</v>
      </c>
      <c r="I32" s="26"/>
    </row>
    <row r="33" spans="2:8">
      <c r="B33" s="4"/>
      <c r="C33" s="1"/>
      <c r="D33" s="9"/>
      <c r="E33" s="37">
        <f>IFERROR((C33-D33)/D33,0)</f>
        <v>0</v>
      </c>
    </row>
    <row r="34" spans="2:8">
      <c r="B34" s="4"/>
      <c r="C34" s="1"/>
      <c r="D34" s="9"/>
      <c r="E34" s="37">
        <f t="shared" ref="E34:E39" si="2">IFERROR((C34-D34)/D34,0)</f>
        <v>0</v>
      </c>
    </row>
    <row r="35" spans="2:8">
      <c r="B35" s="4"/>
      <c r="C35" s="1"/>
      <c r="D35" s="9"/>
      <c r="E35" s="37">
        <f t="shared" si="2"/>
        <v>0</v>
      </c>
      <c r="F35" s="26"/>
      <c r="G35" s="26"/>
      <c r="H35" s="26"/>
    </row>
    <row r="36" spans="2:8">
      <c r="B36" s="4"/>
      <c r="C36" s="1"/>
      <c r="D36" s="9"/>
      <c r="E36" s="37">
        <f t="shared" si="2"/>
        <v>0</v>
      </c>
      <c r="F36" s="26"/>
      <c r="G36" s="26"/>
      <c r="H36" s="26"/>
    </row>
    <row r="37" spans="2:8">
      <c r="B37" s="4"/>
      <c r="C37" s="1"/>
      <c r="D37" s="9"/>
      <c r="E37" s="37">
        <f t="shared" si="2"/>
        <v>0</v>
      </c>
      <c r="F37" s="26"/>
      <c r="G37" s="26"/>
      <c r="H37" s="26"/>
    </row>
    <row r="38" spans="2:8">
      <c r="B38" s="4"/>
      <c r="C38" s="1"/>
      <c r="D38" s="9"/>
      <c r="E38" s="37">
        <f t="shared" si="2"/>
        <v>0</v>
      </c>
      <c r="F38" s="26"/>
      <c r="G38" s="26"/>
      <c r="H38" s="26"/>
    </row>
    <row r="39" spans="2:8" ht="15.75" thickBot="1">
      <c r="B39" s="78" t="s">
        <v>124</v>
      </c>
      <c r="C39" s="117">
        <f>SUM(C33:C38)</f>
        <v>0</v>
      </c>
      <c r="D39" s="118">
        <f>SUM(D33:D38)</f>
        <v>0</v>
      </c>
      <c r="E39" s="37">
        <f t="shared" si="2"/>
        <v>0</v>
      </c>
      <c r="F39" s="26"/>
      <c r="G39" s="26"/>
      <c r="H39" s="26"/>
    </row>
    <row r="40" spans="2:8"/>
    <row r="41" spans="2:8"/>
    <row r="42" spans="2:8"/>
    <row r="43" spans="2:8"/>
    <row r="44" spans="2:8"/>
    <row r="45" spans="2:8"/>
    <row r="46" spans="2:8"/>
    <row r="47" spans="2:8"/>
    <row r="48" spans="2:8"/>
    <row r="49"/>
    <row r="50"/>
    <row r="51"/>
  </sheetData>
  <sheetProtection selectLockedCells="1"/>
  <mergeCells count="6">
    <mergeCell ref="B30:E30"/>
    <mergeCell ref="B5:E5"/>
    <mergeCell ref="B6:E6"/>
    <mergeCell ref="B29:E29"/>
    <mergeCell ref="B17:E17"/>
    <mergeCell ref="B18:E18"/>
  </mergeCells>
  <conditionalFormatting sqref="E9:E12 E21:E26">
    <cfRule type="cellIs" dxfId="15" priority="3" operator="greaterThan">
      <formula>0.1</formula>
    </cfRule>
  </conditionalFormatting>
  <conditionalFormatting sqref="E33:E39">
    <cfRule type="cellIs" dxfId="14" priority="2" operator="greaterThan">
      <formula>0.1</formula>
    </cfRule>
  </conditionalFormatting>
  <dataValidations count="1">
    <dataValidation allowBlank="1" showInputMessage="1" showErrorMessage="1" error="You already fill out “9. Depreciation &amp; Interest” cells B18 to F20, to fill out this cell, please clear the data in “9. Depreciation &amp; Interest” cells B18 to F20" sqref="C11" xr:uid="{00000000-0002-0000-0400-000000000000}"/>
  </dataValidations>
  <pageMargins left="0.7" right="0.7" top="0.75" bottom="0.75" header="0.3" footer="0.3"/>
  <pageSetup orientation="portrait" verticalDpi="0" r:id="rId1"/>
  <extLst>
    <ext xmlns:x14="http://schemas.microsoft.com/office/spreadsheetml/2009/9/main" uri="{CCE6A557-97BC-4b89-ADB6-D9C93CAAB3DF}">
      <x14:dataValidations xmlns:xm="http://schemas.microsoft.com/office/excel/2006/main" count="1">
        <x14:dataValidation type="custom" allowBlank="1" showInputMessage="1" showErrorMessage="1" error="You already fill out “9. Depreciation &amp; Interest” cells B18 to F20, to fill out this cell, please clear the data in “9. Depreciation &amp; Interest” cells B18 to F20." xr:uid="{00000000-0002-0000-0400-000001000000}">
          <x14:formula1>
            <xm:f>'5. Depreciation &amp; Interest'!$B$16=""</xm:f>
          </x14:formula1>
          <xm:sqref>C9:D9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58"/>
  <sheetViews>
    <sheetView showGridLines="0" topLeftCell="A21" workbookViewId="0">
      <selection activeCell="H15" sqref="H15"/>
    </sheetView>
  </sheetViews>
  <sheetFormatPr defaultColWidth="0" defaultRowHeight="15" zeroHeight="1"/>
  <cols>
    <col min="1" max="1" width="3" customWidth="1"/>
    <col min="2" max="2" width="34.28515625" customWidth="1"/>
    <col min="3" max="3" width="25.5703125" customWidth="1"/>
    <col min="4" max="4" width="16.28515625" customWidth="1"/>
    <col min="5" max="5" width="24.5703125" bestFit="1" customWidth="1"/>
    <col min="6" max="6" width="32.7109375" customWidth="1"/>
    <col min="7" max="7" width="18.7109375" customWidth="1"/>
    <col min="8" max="10" width="13.28515625" customWidth="1"/>
    <col min="11" max="13" width="9" customWidth="1"/>
    <col min="14" max="16384" width="9" hidden="1"/>
  </cols>
  <sheetData>
    <row r="1" spans="2:13"/>
    <row r="2" spans="2:13"/>
    <row r="3" spans="2:13" ht="17.25">
      <c r="B3" s="23" t="s">
        <v>129</v>
      </c>
      <c r="C3" s="24">
        <f>SUM(C9:C11)</f>
        <v>8035472.9816666665</v>
      </c>
    </row>
    <row r="4" spans="2:13"/>
    <row r="5" spans="2:13">
      <c r="B5" s="214" t="s">
        <v>130</v>
      </c>
      <c r="C5" s="215"/>
      <c r="D5" s="215"/>
      <c r="E5" s="215"/>
    </row>
    <row r="6" spans="2:13" ht="88.5" customHeight="1">
      <c r="B6" s="216" t="s">
        <v>131</v>
      </c>
      <c r="C6" s="217"/>
      <c r="D6" s="217"/>
      <c r="E6" s="217"/>
    </row>
    <row r="7" spans="2:13"/>
    <row r="8" spans="2:13" s="26" customFormat="1">
      <c r="B8" s="119"/>
      <c r="C8" s="120" t="s">
        <v>111</v>
      </c>
      <c r="D8" s="121" t="s">
        <v>112</v>
      </c>
      <c r="E8" s="121" t="s">
        <v>113</v>
      </c>
      <c r="F8"/>
      <c r="G8"/>
      <c r="H8"/>
      <c r="I8"/>
      <c r="J8"/>
      <c r="K8"/>
      <c r="L8"/>
      <c r="M8"/>
    </row>
    <row r="9" spans="2:13">
      <c r="B9" s="122" t="s">
        <v>132</v>
      </c>
      <c r="C9" s="123">
        <f>G21</f>
        <v>4389028.4783333335</v>
      </c>
      <c r="D9" s="1">
        <v>4389028.4800000004</v>
      </c>
      <c r="E9" s="124">
        <f>IFERROR((C9-D9)/D9,0)</f>
        <v>-3.7973482000613986E-10</v>
      </c>
    </row>
    <row r="10" spans="2:13">
      <c r="B10" s="122" t="s">
        <v>133</v>
      </c>
      <c r="C10" s="123">
        <f>G33</f>
        <v>159744.50333333333</v>
      </c>
      <c r="D10" s="1">
        <v>159824</v>
      </c>
      <c r="E10" s="124">
        <f t="shared" ref="E10:E11" si="0">IFERROR((C10-D10)/D10,0)</f>
        <v>-4.9740130810562409E-4</v>
      </c>
    </row>
    <row r="11" spans="2:13">
      <c r="B11" s="122" t="s">
        <v>134</v>
      </c>
      <c r="C11" s="123">
        <f>E43</f>
        <v>3486700</v>
      </c>
      <c r="D11" s="1">
        <v>4050350</v>
      </c>
      <c r="E11" s="124">
        <f t="shared" si="0"/>
        <v>-0.13916081326305135</v>
      </c>
    </row>
    <row r="12" spans="2:13">
      <c r="B12" s="67"/>
      <c r="C12" s="125"/>
      <c r="D12" s="26"/>
      <c r="E12" s="126"/>
    </row>
    <row r="13" spans="2:13" ht="18" thickBot="1">
      <c r="B13" s="115" t="s">
        <v>132</v>
      </c>
      <c r="C13" s="26"/>
      <c r="D13" s="26"/>
      <c r="E13" s="26"/>
      <c r="F13" s="26"/>
      <c r="G13" s="26"/>
      <c r="H13" s="26"/>
      <c r="I13" s="26"/>
      <c r="J13" s="26"/>
      <c r="K13" s="26"/>
      <c r="L13" s="26"/>
      <c r="M13" s="26"/>
    </row>
    <row r="14" spans="2:13">
      <c r="B14" s="202" t="s">
        <v>135</v>
      </c>
      <c r="C14" s="203"/>
      <c r="D14" s="203"/>
      <c r="E14" s="204"/>
      <c r="F14" s="26"/>
      <c r="G14" s="26"/>
      <c r="H14" s="26"/>
      <c r="I14" s="26"/>
      <c r="J14" s="26"/>
      <c r="K14" s="26"/>
      <c r="L14" s="26"/>
      <c r="M14" s="26"/>
    </row>
    <row r="15" spans="2:13" ht="30" customHeight="1" thickBot="1">
      <c r="B15" s="205" t="s">
        <v>136</v>
      </c>
      <c r="C15" s="206"/>
      <c r="D15" s="206"/>
      <c r="E15" s="207"/>
      <c r="F15" s="26"/>
      <c r="G15" s="26"/>
      <c r="H15" s="26"/>
      <c r="I15" s="26"/>
      <c r="J15" s="26"/>
      <c r="K15" s="26"/>
      <c r="L15" s="26"/>
      <c r="M15" s="26"/>
    </row>
    <row r="16" spans="2:13" ht="18" thickBot="1">
      <c r="B16" s="127" t="str">
        <f>CONCATENATE(B18,B19,B20,C18,C19,C20,D18,D19,D20,E18,E19,E20,F18,F19,F20)</f>
        <v>Correctional FacilityBuilding ImprovementsNew Wing19922002135635000607769.338305421401540</v>
      </c>
      <c r="C16" s="26"/>
      <c r="D16" s="26"/>
      <c r="E16" s="26"/>
      <c r="F16" s="26"/>
      <c r="G16" s="26"/>
      <c r="H16" s="26"/>
      <c r="I16" s="26"/>
      <c r="J16" s="26"/>
      <c r="K16" s="26"/>
      <c r="L16" s="26"/>
      <c r="M16" s="26"/>
    </row>
    <row r="17" spans="2:12" ht="13.5" customHeight="1">
      <c r="B17" s="43" t="s">
        <v>137</v>
      </c>
      <c r="C17" s="40" t="s">
        <v>138</v>
      </c>
      <c r="D17" s="40" t="s">
        <v>139</v>
      </c>
      <c r="E17" s="40" t="s">
        <v>140</v>
      </c>
      <c r="F17" s="40" t="s">
        <v>141</v>
      </c>
      <c r="G17" s="44" t="s">
        <v>142</v>
      </c>
      <c r="H17" s="194"/>
      <c r="I17" s="194"/>
      <c r="J17" s="194"/>
      <c r="K17" s="194"/>
      <c r="L17" s="194"/>
    </row>
    <row r="18" spans="2:12">
      <c r="B18" s="4" t="s">
        <v>143</v>
      </c>
      <c r="C18" s="2">
        <v>1992</v>
      </c>
      <c r="D18" s="1">
        <f>3390875*40</f>
        <v>135635000</v>
      </c>
      <c r="E18" s="1"/>
      <c r="F18" s="2">
        <v>40</v>
      </c>
      <c r="G18" s="128">
        <f>IFERROR(SLN(D18,E18,F18), 0)</f>
        <v>3390875</v>
      </c>
      <c r="H18" s="194"/>
      <c r="I18" s="194"/>
      <c r="J18" s="194"/>
      <c r="K18" s="194"/>
      <c r="L18" s="194"/>
    </row>
    <row r="19" spans="2:12">
      <c r="B19" s="4" t="s">
        <v>144</v>
      </c>
      <c r="C19" s="2"/>
      <c r="D19" s="1">
        <v>607769.30000000005</v>
      </c>
      <c r="E19" s="1"/>
      <c r="F19" s="2">
        <v>15</v>
      </c>
      <c r="G19" s="128">
        <f t="shared" ref="G19:G20" si="1">IFERROR(SLN(D19,E19,F19), 0)</f>
        <v>40517.953333333338</v>
      </c>
      <c r="H19" s="194"/>
      <c r="I19" s="194"/>
      <c r="J19" s="194"/>
      <c r="K19" s="194"/>
      <c r="L19" s="194"/>
    </row>
    <row r="20" spans="2:12">
      <c r="B20" s="4" t="s">
        <v>145</v>
      </c>
      <c r="C20" s="2">
        <v>2002</v>
      </c>
      <c r="D20" s="1">
        <v>38305421</v>
      </c>
      <c r="E20" s="1"/>
      <c r="F20" s="2">
        <v>40</v>
      </c>
      <c r="G20" s="128">
        <f t="shared" si="1"/>
        <v>957635.52500000002</v>
      </c>
      <c r="H20" s="194"/>
      <c r="I20" s="194"/>
      <c r="J20" s="194"/>
      <c r="K20" s="194"/>
      <c r="L20" s="194"/>
    </row>
    <row r="21" spans="2:12" ht="15.75" thickBot="1">
      <c r="B21" s="221"/>
      <c r="C21" s="222"/>
      <c r="D21" s="222"/>
      <c r="E21" s="223"/>
      <c r="F21" s="129" t="s">
        <v>146</v>
      </c>
      <c r="G21" s="130">
        <f>SUM(G18:G20)</f>
        <v>4389028.4783333335</v>
      </c>
      <c r="H21" s="194"/>
      <c r="I21" s="194"/>
      <c r="J21" s="194"/>
      <c r="K21" s="194"/>
      <c r="L21" s="194"/>
    </row>
    <row r="22" spans="2:12">
      <c r="B22" s="131"/>
      <c r="C22" s="131"/>
      <c r="D22" s="131"/>
      <c r="E22" s="131"/>
      <c r="F22" s="39"/>
      <c r="G22" s="132"/>
      <c r="H22" s="194"/>
      <c r="I22" s="194"/>
      <c r="J22" s="194"/>
      <c r="K22" s="194"/>
      <c r="L22" s="194"/>
    </row>
    <row r="23" spans="2:12" s="133" customFormat="1" ht="18" thickBot="1">
      <c r="B23" s="115" t="s">
        <v>147</v>
      </c>
      <c r="C23" s="39"/>
      <c r="D23" s="39"/>
      <c r="E23" s="39"/>
      <c r="F23" s="39"/>
      <c r="G23" s="39"/>
    </row>
    <row r="24" spans="2:12">
      <c r="B24" s="202" t="s">
        <v>148</v>
      </c>
      <c r="C24" s="203"/>
      <c r="D24" s="203"/>
      <c r="E24" s="204"/>
      <c r="F24" s="26"/>
      <c r="G24" s="26"/>
    </row>
    <row r="25" spans="2:12" ht="30.4" customHeight="1" thickBot="1">
      <c r="B25" s="205" t="s">
        <v>149</v>
      </c>
      <c r="C25" s="206"/>
      <c r="D25" s="206"/>
      <c r="E25" s="207"/>
      <c r="F25" s="26"/>
      <c r="G25" s="26"/>
    </row>
    <row r="26" spans="2:12" ht="17.25">
      <c r="B26" s="116"/>
      <c r="C26" s="26"/>
      <c r="D26" s="26"/>
      <c r="E26" s="26"/>
      <c r="F26" s="26"/>
      <c r="G26" s="26"/>
    </row>
    <row r="27" spans="2:12">
      <c r="B27" s="120" t="s">
        <v>122</v>
      </c>
      <c r="C27" s="120" t="s">
        <v>150</v>
      </c>
      <c r="D27" s="120" t="s">
        <v>139</v>
      </c>
      <c r="E27" s="120" t="s">
        <v>140</v>
      </c>
      <c r="F27" s="120" t="s">
        <v>151</v>
      </c>
      <c r="G27" s="120" t="s">
        <v>142</v>
      </c>
    </row>
    <row r="28" spans="2:12">
      <c r="B28" s="2" t="s">
        <v>152</v>
      </c>
      <c r="C28" s="2"/>
      <c r="D28" s="1">
        <v>2396167.5499999998</v>
      </c>
      <c r="E28" s="1"/>
      <c r="F28" s="2">
        <v>15</v>
      </c>
      <c r="G28" s="134">
        <f>IFERROR(SLN(D28,E28,F28),0)</f>
        <v>159744.50333333333</v>
      </c>
      <c r="H28" s="194"/>
      <c r="I28" s="194"/>
      <c r="J28" s="194"/>
      <c r="K28" s="194"/>
      <c r="L28" s="194"/>
    </row>
    <row r="29" spans="2:12">
      <c r="B29" s="2"/>
      <c r="C29" s="2"/>
      <c r="D29" s="1"/>
      <c r="E29" s="1"/>
      <c r="F29" s="2"/>
      <c r="G29" s="134">
        <f t="shared" ref="G29:G32" si="2">IFERROR(SLN(D29,E29,F29),0)</f>
        <v>0</v>
      </c>
      <c r="H29" s="194"/>
      <c r="I29" s="194"/>
      <c r="J29" s="194"/>
      <c r="K29" s="194"/>
      <c r="L29" s="194"/>
    </row>
    <row r="30" spans="2:12">
      <c r="B30" s="2"/>
      <c r="C30" s="2"/>
      <c r="D30" s="1"/>
      <c r="E30" s="1"/>
      <c r="F30" s="2"/>
      <c r="G30" s="134">
        <f t="shared" si="2"/>
        <v>0</v>
      </c>
      <c r="H30" s="194"/>
      <c r="I30" s="194"/>
      <c r="J30" s="194"/>
      <c r="K30" s="194"/>
      <c r="L30" s="194"/>
    </row>
    <row r="31" spans="2:12">
      <c r="B31" s="2"/>
      <c r="C31" s="2"/>
      <c r="D31" s="1"/>
      <c r="E31" s="1"/>
      <c r="F31" s="2"/>
      <c r="G31" s="134">
        <f t="shared" si="2"/>
        <v>0</v>
      </c>
      <c r="H31" s="194"/>
      <c r="I31" s="194"/>
      <c r="J31" s="194"/>
      <c r="K31" s="194"/>
      <c r="L31" s="194"/>
    </row>
    <row r="32" spans="2:12">
      <c r="B32" s="2"/>
      <c r="C32" s="2"/>
      <c r="D32" s="1"/>
      <c r="E32" s="1"/>
      <c r="F32" s="2"/>
      <c r="G32" s="134">
        <f t="shared" si="2"/>
        <v>0</v>
      </c>
      <c r="H32" s="194"/>
      <c r="I32" s="194"/>
      <c r="J32" s="194"/>
      <c r="K32" s="194"/>
      <c r="L32" s="194"/>
    </row>
    <row r="33" spans="2:12">
      <c r="B33" s="218"/>
      <c r="C33" s="219"/>
      <c r="D33" s="219"/>
      <c r="E33" s="220"/>
      <c r="F33" s="135" t="s">
        <v>153</v>
      </c>
      <c r="G33" s="136">
        <f>SUM(G28:G30)</f>
        <v>159744.50333333333</v>
      </c>
    </row>
    <row r="34" spans="2:12"/>
    <row r="35" spans="2:12" ht="13.5" customHeight="1" thickBot="1">
      <c r="B35" s="115" t="s">
        <v>154</v>
      </c>
      <c r="C35" s="26"/>
      <c r="D35" s="26"/>
      <c r="E35" s="26"/>
      <c r="F35" s="26"/>
      <c r="G35" s="26"/>
      <c r="H35" s="26"/>
      <c r="I35" s="26"/>
      <c r="J35" s="26"/>
      <c r="K35" s="26"/>
      <c r="L35" s="26"/>
    </row>
    <row r="36" spans="2:12" ht="13.5" customHeight="1">
      <c r="B36" s="202" t="s">
        <v>155</v>
      </c>
      <c r="C36" s="203"/>
      <c r="D36" s="203"/>
      <c r="E36" s="204"/>
      <c r="F36" s="26"/>
      <c r="G36" s="26"/>
      <c r="H36" s="26"/>
      <c r="I36" s="26"/>
      <c r="J36" s="26"/>
      <c r="K36" s="26"/>
      <c r="L36" s="26"/>
    </row>
    <row r="37" spans="2:12" ht="15" customHeight="1" thickBot="1">
      <c r="B37" s="205" t="s">
        <v>156</v>
      </c>
      <c r="C37" s="206"/>
      <c r="D37" s="206"/>
      <c r="E37" s="207"/>
      <c r="F37" s="26"/>
      <c r="G37" s="26"/>
      <c r="H37" s="26"/>
      <c r="I37" s="26"/>
      <c r="J37" s="26"/>
      <c r="K37" s="26"/>
      <c r="L37" s="26"/>
    </row>
    <row r="38" spans="2:12" ht="13.5" customHeight="1" thickBot="1">
      <c r="B38" s="116"/>
      <c r="C38" s="26"/>
      <c r="D38" s="26"/>
      <c r="E38" s="26"/>
      <c r="F38" s="26"/>
      <c r="G38" s="26"/>
      <c r="H38" s="26"/>
      <c r="I38" s="26"/>
      <c r="J38" s="26"/>
      <c r="K38" s="26"/>
      <c r="L38" s="26"/>
    </row>
    <row r="39" spans="2:12">
      <c r="B39" s="43" t="s">
        <v>157</v>
      </c>
      <c r="C39" s="43" t="s">
        <v>158</v>
      </c>
      <c r="D39" s="43" t="s">
        <v>159</v>
      </c>
      <c r="E39" s="43" t="s">
        <v>160</v>
      </c>
      <c r="F39" s="40" t="s">
        <v>161</v>
      </c>
      <c r="G39" s="40" t="s">
        <v>162</v>
      </c>
      <c r="H39" s="44" t="s">
        <v>163</v>
      </c>
      <c r="I39" s="137"/>
      <c r="J39" s="137"/>
    </row>
    <row r="40" spans="2:12">
      <c r="B40" s="4"/>
      <c r="C40" s="1"/>
      <c r="D40" s="1"/>
      <c r="E40" s="66"/>
      <c r="F40" s="110">
        <f>C40-(D40*E40)</f>
        <v>0</v>
      </c>
      <c r="G40" s="5"/>
      <c r="H40" s="128">
        <f>F40*G40</f>
        <v>0</v>
      </c>
      <c r="I40" s="137"/>
      <c r="J40" s="137"/>
    </row>
    <row r="41" spans="2:12">
      <c r="B41" s="4"/>
      <c r="C41" s="1"/>
      <c r="D41" s="1"/>
      <c r="E41" s="66"/>
      <c r="F41" s="110">
        <f t="shared" ref="F41:F43" si="3">C41-(D41*E41)</f>
        <v>0</v>
      </c>
      <c r="G41" s="5"/>
      <c r="H41" s="128">
        <f t="shared" ref="H41:H43" si="4">F41*G41</f>
        <v>0</v>
      </c>
      <c r="I41" s="137"/>
      <c r="J41" s="137"/>
    </row>
    <row r="42" spans="2:12">
      <c r="B42" s="4"/>
      <c r="C42" s="1"/>
      <c r="D42" s="1"/>
      <c r="E42" s="66"/>
      <c r="F42" s="110">
        <f t="shared" si="3"/>
        <v>0</v>
      </c>
      <c r="G42" s="5"/>
      <c r="H42" s="128">
        <f t="shared" si="4"/>
        <v>0</v>
      </c>
      <c r="I42" s="137"/>
      <c r="J42" s="137"/>
    </row>
    <row r="43" spans="2:12">
      <c r="B43" s="4" t="s">
        <v>164</v>
      </c>
      <c r="C43" s="1"/>
      <c r="D43" s="1"/>
      <c r="E43" s="66">
        <v>3486700</v>
      </c>
      <c r="F43" s="110">
        <f t="shared" si="3"/>
        <v>0</v>
      </c>
      <c r="G43" s="5"/>
      <c r="H43" s="128">
        <f t="shared" si="4"/>
        <v>0</v>
      </c>
      <c r="I43" s="137"/>
      <c r="J43" s="137"/>
      <c r="K43" s="138"/>
      <c r="L43" s="138"/>
    </row>
    <row r="44" spans="2:12" ht="15.75" thickBot="1">
      <c r="B44" s="139"/>
      <c r="C44" s="140"/>
      <c r="D44" s="141"/>
      <c r="E44" s="141"/>
      <c r="F44" s="142"/>
      <c r="G44" s="129" t="s">
        <v>165</v>
      </c>
      <c r="H44" s="130">
        <f>SUM(H40:H43)</f>
        <v>0</v>
      </c>
    </row>
    <row r="45" spans="2:12"/>
    <row r="46" spans="2:12"/>
    <row r="47" spans="2:12"/>
    <row r="48" spans="2:12"/>
    <row r="49"/>
    <row r="50"/>
    <row r="51"/>
    <row r="52"/>
    <row r="53"/>
    <row r="54"/>
    <row r="55"/>
    <row r="56"/>
    <row r="57"/>
    <row r="58"/>
  </sheetData>
  <sheetProtection selectLockedCells="1"/>
  <mergeCells count="10">
    <mergeCell ref="B5:E5"/>
    <mergeCell ref="B6:E6"/>
    <mergeCell ref="B33:E33"/>
    <mergeCell ref="B37:E37"/>
    <mergeCell ref="B24:E24"/>
    <mergeCell ref="B25:E25"/>
    <mergeCell ref="B36:E36"/>
    <mergeCell ref="B14:E14"/>
    <mergeCell ref="B15:E15"/>
    <mergeCell ref="B21:E21"/>
  </mergeCells>
  <conditionalFormatting sqref="E9:E12">
    <cfRule type="cellIs" dxfId="13" priority="7" operator="greaterThan">
      <formula>0.03</formula>
    </cfRule>
    <cfRule type="cellIs" dxfId="12" priority="8" operator="greaterThan">
      <formula>0.1</formula>
    </cfRule>
  </conditionalFormatting>
  <conditionalFormatting sqref="F40">
    <cfRule type="cellIs" dxfId="11" priority="6" operator="equal">
      <formula>$C$40</formula>
    </cfRule>
  </conditionalFormatting>
  <conditionalFormatting sqref="F41">
    <cfRule type="cellIs" dxfId="10" priority="5" operator="equal">
      <formula>$C$41</formula>
    </cfRule>
  </conditionalFormatting>
  <conditionalFormatting sqref="F42">
    <cfRule type="cellIs" dxfId="9" priority="4" operator="equal">
      <formula>$C$42</formula>
    </cfRule>
  </conditionalFormatting>
  <conditionalFormatting sqref="F43">
    <cfRule type="cellIs" dxfId="8" priority="3" operator="equal">
      <formula>$C$43</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custom" allowBlank="1" showInputMessage="1" showErrorMessage="1" error="You already fill out “5. Facility” cells C9 and/or D9, to fill out this cell, please clear the data in “5. Facility” cells C9 and D9." xr:uid="{00000000-0002-0000-0500-000000000000}">
          <x14:formula1>
            <xm:f>'4. Facility'!$B$7=""</xm:f>
          </x14:formula1>
          <xm:sqref>B18:F20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47"/>
  <sheetViews>
    <sheetView showGridLines="0" zoomScale="85" zoomScaleNormal="85" workbookViewId="0">
      <selection activeCell="F18" sqref="F18"/>
    </sheetView>
  </sheetViews>
  <sheetFormatPr defaultColWidth="0" defaultRowHeight="15" zeroHeight="1"/>
  <cols>
    <col min="1" max="1" width="3" customWidth="1"/>
    <col min="2" max="2" width="31.5703125" customWidth="1"/>
    <col min="3" max="3" width="27" customWidth="1"/>
    <col min="4" max="5" width="15.28515625" customWidth="1"/>
    <col min="6" max="6" width="63.5703125" customWidth="1"/>
    <col min="7" max="7" width="9" customWidth="1"/>
    <col min="8" max="8" width="24.28515625" customWidth="1"/>
    <col min="9" max="25" width="9" customWidth="1"/>
    <col min="26" max="16384" width="9" hidden="1"/>
  </cols>
  <sheetData>
    <row r="1" spans="2:13"/>
    <row r="2" spans="2:13" ht="14.25" customHeight="1">
      <c r="D2" s="69"/>
      <c r="E2" s="69"/>
      <c r="F2" s="69"/>
      <c r="G2" s="69"/>
      <c r="H2" s="69"/>
      <c r="I2" s="69"/>
      <c r="J2" s="69"/>
      <c r="K2" s="69"/>
      <c r="L2" s="69"/>
      <c r="M2" s="69"/>
    </row>
    <row r="3" spans="2:13" s="26" customFormat="1" ht="14.65" customHeight="1">
      <c r="B3" s="23" t="s">
        <v>166</v>
      </c>
      <c r="C3" s="24">
        <f>SUM(C9:C18)</f>
        <v>3699765</v>
      </c>
      <c r="D3" s="69"/>
      <c r="E3" s="69"/>
      <c r="F3" s="69"/>
      <c r="G3" s="69"/>
      <c r="H3" s="69"/>
      <c r="I3" s="69"/>
      <c r="J3" s="69"/>
      <c r="K3" s="69"/>
      <c r="L3" s="69"/>
      <c r="M3" s="69"/>
    </row>
    <row r="4" spans="2:13" s="26" customFormat="1" ht="15.75" thickBot="1">
      <c r="C4" s="70"/>
      <c r="D4" s="70"/>
      <c r="E4" s="70"/>
      <c r="F4" s="68"/>
      <c r="G4" s="68"/>
      <c r="H4" s="68"/>
      <c r="I4" s="68"/>
      <c r="J4" s="68"/>
      <c r="K4" s="68"/>
      <c r="L4" s="68"/>
      <c r="M4" s="68"/>
    </row>
    <row r="5" spans="2:13" s="26" customFormat="1">
      <c r="B5" s="202" t="s">
        <v>167</v>
      </c>
      <c r="C5" s="203"/>
      <c r="D5" s="203"/>
      <c r="E5" s="204"/>
      <c r="F5" s="68"/>
      <c r="G5" s="68"/>
      <c r="H5" s="68"/>
      <c r="I5" s="68"/>
      <c r="J5" s="68"/>
      <c r="K5" s="68"/>
      <c r="L5" s="68"/>
      <c r="M5" s="68"/>
    </row>
    <row r="6" spans="2:13" s="26" customFormat="1" ht="102" customHeight="1" thickBot="1">
      <c r="B6" s="205" t="s">
        <v>168</v>
      </c>
      <c r="C6" s="206"/>
      <c r="D6" s="206"/>
      <c r="E6" s="207"/>
      <c r="F6" s="68"/>
      <c r="G6" s="68"/>
      <c r="H6" s="68"/>
      <c r="I6" s="68"/>
      <c r="J6" s="68"/>
      <c r="K6" s="68"/>
      <c r="L6" s="68"/>
      <c r="M6" s="68"/>
    </row>
    <row r="7" spans="2:13" s="26" customFormat="1">
      <c r="C7" s="70"/>
      <c r="D7" s="70"/>
      <c r="E7" s="70"/>
      <c r="F7" s="68"/>
      <c r="G7" s="68"/>
      <c r="H7" s="68"/>
      <c r="I7" s="68"/>
      <c r="J7" s="68"/>
      <c r="K7" s="68"/>
      <c r="L7" s="68"/>
      <c r="M7" s="68"/>
    </row>
    <row r="8" spans="2:13" s="26" customFormat="1">
      <c r="B8" s="120"/>
      <c r="C8" s="121" t="s">
        <v>169</v>
      </c>
      <c r="D8" s="121" t="s">
        <v>112</v>
      </c>
      <c r="E8" s="121" t="s">
        <v>113</v>
      </c>
      <c r="F8" s="69"/>
      <c r="G8" s="69"/>
      <c r="H8" s="69"/>
      <c r="I8" s="143"/>
      <c r="J8" s="143"/>
      <c r="K8" s="143"/>
      <c r="L8" s="143"/>
      <c r="M8" s="143"/>
    </row>
    <row r="9" spans="2:13" ht="30" customHeight="1">
      <c r="B9" s="144" t="s">
        <v>170</v>
      </c>
      <c r="C9" s="3">
        <f>3699765-C27-C13-C14</f>
        <v>3305165</v>
      </c>
      <c r="D9" s="1">
        <f>3694595-D27-D13-D14</f>
        <v>3304915</v>
      </c>
      <c r="E9" s="145">
        <f>IFERROR((C9-D9)/D9,0)</f>
        <v>7.5644910686053948E-5</v>
      </c>
      <c r="F9" s="69"/>
      <c r="G9" s="69"/>
      <c r="H9" s="69"/>
      <c r="I9" s="109"/>
      <c r="J9" s="109"/>
      <c r="K9" s="109"/>
      <c r="L9" s="109"/>
      <c r="M9" s="109"/>
    </row>
    <row r="10" spans="2:13" ht="30" customHeight="1">
      <c r="B10" s="144" t="s">
        <v>171</v>
      </c>
      <c r="C10" s="3"/>
      <c r="D10" s="1"/>
      <c r="E10" s="145">
        <f>IFERROR((C10-D10)/D10,0)</f>
        <v>0</v>
      </c>
      <c r="F10" s="69"/>
      <c r="G10" s="69"/>
      <c r="H10" s="69"/>
      <c r="I10" s="109"/>
      <c r="J10" s="109"/>
      <c r="K10" s="109"/>
      <c r="L10" s="109"/>
      <c r="M10" s="109"/>
    </row>
    <row r="11" spans="2:13" ht="30" customHeight="1">
      <c r="B11" s="144" t="s">
        <v>172</v>
      </c>
      <c r="C11" s="146">
        <f>C33</f>
        <v>371350</v>
      </c>
      <c r="D11" s="146">
        <f>D33</f>
        <v>358000</v>
      </c>
      <c r="E11" s="145">
        <f>IFERROR((C11-D11)/D11,0)</f>
        <v>3.7290502793296092E-2</v>
      </c>
      <c r="F11" s="69"/>
      <c r="G11" s="69"/>
      <c r="H11" s="69"/>
      <c r="I11" s="109"/>
      <c r="J11" s="109"/>
      <c r="K11" s="109"/>
      <c r="L11" s="109"/>
      <c r="M11" s="109"/>
    </row>
    <row r="12" spans="2:13" ht="30" customHeight="1">
      <c r="B12" s="144" t="s">
        <v>173</v>
      </c>
      <c r="C12" s="3"/>
      <c r="D12" s="1"/>
      <c r="E12" s="145">
        <f>IFERROR((C12-D12)/D12,0)</f>
        <v>0</v>
      </c>
      <c r="F12" s="69"/>
      <c r="G12" s="69"/>
      <c r="H12" s="69"/>
      <c r="I12" s="109"/>
      <c r="J12" s="109"/>
      <c r="K12" s="109"/>
      <c r="L12" s="109"/>
      <c r="M12" s="109"/>
    </row>
    <row r="13" spans="2:13" ht="30" customHeight="1">
      <c r="B13" s="144" t="s">
        <v>174</v>
      </c>
      <c r="C13" s="3">
        <v>11250</v>
      </c>
      <c r="D13" s="1">
        <v>16680</v>
      </c>
      <c r="E13" s="145">
        <f t="shared" ref="E13:E18" si="0">IFERROR((C13-D13)/D13,0)</f>
        <v>-0.32553956834532372</v>
      </c>
      <c r="F13" s="69"/>
      <c r="G13" s="69"/>
      <c r="H13" s="69"/>
      <c r="I13" s="109"/>
      <c r="J13" s="109"/>
      <c r="K13" s="109"/>
      <c r="L13" s="109"/>
      <c r="M13" s="109"/>
    </row>
    <row r="14" spans="2:13" ht="30" customHeight="1">
      <c r="B14" s="144" t="s">
        <v>175</v>
      </c>
      <c r="C14" s="3">
        <v>12000</v>
      </c>
      <c r="D14" s="1">
        <v>15000</v>
      </c>
      <c r="E14" s="145">
        <f t="shared" si="0"/>
        <v>-0.2</v>
      </c>
      <c r="F14" s="69"/>
      <c r="G14" s="69"/>
      <c r="H14" s="69"/>
      <c r="I14" s="109"/>
      <c r="J14" s="109"/>
      <c r="K14" s="109"/>
      <c r="L14" s="109"/>
      <c r="M14" s="109"/>
    </row>
    <row r="15" spans="2:13" ht="30" customHeight="1">
      <c r="B15" s="144" t="s">
        <v>176</v>
      </c>
      <c r="C15" s="3"/>
      <c r="D15" s="1"/>
      <c r="E15" s="145">
        <f t="shared" si="0"/>
        <v>0</v>
      </c>
      <c r="F15" s="69"/>
      <c r="G15" s="69"/>
      <c r="H15" s="69"/>
      <c r="I15" s="109"/>
      <c r="J15" s="109"/>
      <c r="K15" s="109"/>
      <c r="L15" s="109"/>
      <c r="M15" s="109"/>
    </row>
    <row r="16" spans="2:13" ht="30" customHeight="1">
      <c r="B16" s="144" t="s">
        <v>177</v>
      </c>
      <c r="C16" s="3"/>
      <c r="D16" s="1"/>
      <c r="E16" s="145">
        <f t="shared" si="0"/>
        <v>0</v>
      </c>
      <c r="F16" s="69"/>
      <c r="G16" s="69"/>
      <c r="H16" s="69"/>
      <c r="I16" s="109"/>
      <c r="J16" s="109"/>
      <c r="K16" s="109"/>
      <c r="L16" s="109"/>
      <c r="M16" s="109"/>
    </row>
    <row r="17" spans="1:25" s="147" customFormat="1" ht="30" customHeight="1">
      <c r="A17"/>
      <c r="B17" s="144" t="s">
        <v>178</v>
      </c>
      <c r="C17" s="3"/>
      <c r="D17" s="1"/>
      <c r="E17" s="145">
        <f t="shared" si="0"/>
        <v>0</v>
      </c>
      <c r="F17" s="69"/>
      <c r="G17" s="69"/>
      <c r="H17" s="69"/>
      <c r="I17" s="109"/>
      <c r="J17" s="109"/>
      <c r="K17" s="109"/>
      <c r="L17" s="109"/>
      <c r="M17" s="109"/>
      <c r="N17" s="109"/>
      <c r="O17" s="109"/>
      <c r="P17" s="109"/>
      <c r="Q17" s="109"/>
      <c r="R17" s="109"/>
      <c r="S17" s="109"/>
      <c r="T17" s="109"/>
      <c r="U17" s="109"/>
      <c r="V17" s="109"/>
      <c r="W17" s="109"/>
      <c r="X17" s="109"/>
      <c r="Y17" s="109"/>
    </row>
    <row r="18" spans="1:25" s="147" customFormat="1" ht="30" customHeight="1">
      <c r="A18"/>
      <c r="B18" s="144" t="s">
        <v>179</v>
      </c>
      <c r="C18" s="3"/>
      <c r="D18" s="1"/>
      <c r="E18" s="145">
        <f t="shared" si="0"/>
        <v>0</v>
      </c>
      <c r="F18" s="69"/>
      <c r="G18" s="69"/>
      <c r="H18" s="69"/>
      <c r="I18" s="109"/>
      <c r="J18" s="109"/>
      <c r="K18" s="109"/>
      <c r="L18" s="109"/>
      <c r="M18" s="109"/>
      <c r="N18" s="109"/>
      <c r="O18" s="109"/>
      <c r="P18" s="109"/>
      <c r="Q18" s="109"/>
      <c r="R18" s="109"/>
      <c r="S18" s="109"/>
      <c r="T18" s="109"/>
      <c r="U18" s="109"/>
      <c r="V18" s="109"/>
      <c r="W18" s="109"/>
      <c r="X18" s="109"/>
      <c r="Y18" s="109"/>
    </row>
    <row r="19" spans="1:25" s="147" customFormat="1" ht="3.75" customHeight="1">
      <c r="A19"/>
      <c r="B19" s="148"/>
      <c r="C19" s="148"/>
      <c r="D19" s="148"/>
      <c r="E19" s="126"/>
      <c r="F19" s="69"/>
      <c r="G19" s="69"/>
      <c r="H19" s="69"/>
      <c r="I19" s="109"/>
      <c r="J19" s="109"/>
      <c r="K19" s="109"/>
      <c r="L19" s="109"/>
      <c r="M19" s="109"/>
      <c r="N19" s="109"/>
      <c r="O19" s="109"/>
      <c r="P19" s="109"/>
      <c r="Q19" s="109"/>
      <c r="R19" s="109"/>
      <c r="S19" s="109"/>
      <c r="T19" s="109"/>
      <c r="U19" s="109"/>
      <c r="V19" s="109"/>
      <c r="W19" s="109"/>
      <c r="X19" s="109"/>
      <c r="Y19" s="109"/>
    </row>
    <row r="20" spans="1:25">
      <c r="B20" s="114" t="s">
        <v>180</v>
      </c>
      <c r="C20" s="114"/>
      <c r="D20" s="114"/>
      <c r="E20" s="114"/>
      <c r="F20" s="69"/>
      <c r="G20" s="69"/>
      <c r="H20" s="69"/>
    </row>
    <row r="21" spans="1:25"/>
    <row r="22" spans="1:25" ht="18" thickBot="1">
      <c r="B22" s="115" t="s">
        <v>181</v>
      </c>
      <c r="C22" s="42"/>
      <c r="D22" s="26"/>
      <c r="E22" s="26"/>
      <c r="F22" s="26"/>
      <c r="G22" s="26"/>
      <c r="H22" s="26"/>
    </row>
    <row r="23" spans="1:25">
      <c r="B23" s="202" t="s">
        <v>182</v>
      </c>
      <c r="C23" s="203"/>
      <c r="D23" s="203"/>
      <c r="E23" s="204"/>
      <c r="F23" s="26"/>
      <c r="G23" s="26"/>
      <c r="H23" s="26"/>
    </row>
    <row r="24" spans="1:25" ht="34.15" customHeight="1" thickBot="1">
      <c r="B24" s="205" t="s">
        <v>183</v>
      </c>
      <c r="C24" s="206"/>
      <c r="D24" s="206"/>
      <c r="E24" s="207"/>
      <c r="F24" s="26"/>
      <c r="G24" s="26"/>
      <c r="H24" s="26"/>
    </row>
    <row r="25" spans="1:25" ht="18" thickBot="1">
      <c r="B25" s="116"/>
      <c r="C25" s="42"/>
      <c r="D25" s="26"/>
      <c r="E25" s="26"/>
      <c r="F25" s="26"/>
      <c r="G25" s="26"/>
      <c r="H25" s="26"/>
    </row>
    <row r="26" spans="1:25">
      <c r="B26" s="43" t="s">
        <v>184</v>
      </c>
      <c r="C26" s="40" t="s">
        <v>111</v>
      </c>
      <c r="D26" s="149" t="s">
        <v>112</v>
      </c>
      <c r="E26" s="121" t="s">
        <v>113</v>
      </c>
    </row>
    <row r="27" spans="1:25" ht="14.25" customHeight="1">
      <c r="B27" s="4" t="s">
        <v>185</v>
      </c>
      <c r="C27" s="1">
        <f>371350</f>
        <v>371350</v>
      </c>
      <c r="D27" s="1">
        <f>358000</f>
        <v>358000</v>
      </c>
      <c r="E27" s="145">
        <f>IFERROR((C27-D27)/D27,0)</f>
        <v>3.7290502793296092E-2</v>
      </c>
    </row>
    <row r="28" spans="1:25">
      <c r="B28" s="4"/>
      <c r="C28" s="1"/>
      <c r="D28" s="1"/>
      <c r="E28" s="145">
        <f t="shared" ref="E28:E33" si="1">IFERROR((C28-D28)/D28,0)</f>
        <v>0</v>
      </c>
    </row>
    <row r="29" spans="1:25">
      <c r="B29" s="4"/>
      <c r="C29" s="1"/>
      <c r="D29" s="1"/>
      <c r="E29" s="145">
        <f t="shared" si="1"/>
        <v>0</v>
      </c>
    </row>
    <row r="30" spans="1:25">
      <c r="B30" s="4"/>
      <c r="C30" s="1"/>
      <c r="D30" s="1"/>
      <c r="E30" s="145">
        <f t="shared" si="1"/>
        <v>0</v>
      </c>
    </row>
    <row r="31" spans="1:25">
      <c r="B31" s="4"/>
      <c r="C31" s="1"/>
      <c r="D31" s="1"/>
      <c r="E31" s="145">
        <f t="shared" si="1"/>
        <v>0</v>
      </c>
    </row>
    <row r="32" spans="1:25">
      <c r="B32" s="4"/>
      <c r="C32" s="1"/>
      <c r="D32" s="1"/>
      <c r="E32" s="145">
        <f t="shared" si="1"/>
        <v>0</v>
      </c>
    </row>
    <row r="33" spans="2:5" ht="15.75" thickBot="1">
      <c r="B33" s="78" t="s">
        <v>124</v>
      </c>
      <c r="C33" s="150">
        <f>SUM(C27:C32)</f>
        <v>371350</v>
      </c>
      <c r="D33" s="150">
        <f>SUM(D27:D32)</f>
        <v>358000</v>
      </c>
      <c r="E33" s="145">
        <f t="shared" si="1"/>
        <v>3.7290502793296092E-2</v>
      </c>
    </row>
    <row r="34" spans="2:5"/>
    <row r="35" spans="2:5"/>
    <row r="36" spans="2:5"/>
    <row r="37" spans="2:5"/>
    <row r="38" spans="2:5"/>
    <row r="39" spans="2:5"/>
    <row r="40" spans="2:5"/>
    <row r="41" spans="2:5"/>
    <row r="42" spans="2:5"/>
    <row r="43" spans="2:5"/>
    <row r="44" spans="2:5"/>
    <row r="45" spans="2:5"/>
    <row r="46" spans="2:5"/>
    <row r="47" spans="2:5"/>
  </sheetData>
  <sheetProtection selectLockedCells="1"/>
  <mergeCells count="4">
    <mergeCell ref="B5:E5"/>
    <mergeCell ref="B6:E6"/>
    <mergeCell ref="B23:E23"/>
    <mergeCell ref="B24:E24"/>
  </mergeCells>
  <conditionalFormatting sqref="C17:D17">
    <cfRule type="cellIs" dxfId="7" priority="1" operator="greaterThan">
      <formula>0</formula>
    </cfRule>
  </conditionalFormatting>
  <conditionalFormatting sqref="E9:E19">
    <cfRule type="cellIs" dxfId="6" priority="2" operator="greaterThan">
      <formula>0.1</formula>
    </cfRule>
  </conditionalFormatting>
  <conditionalFormatting sqref="E27:E33">
    <cfRule type="cellIs" dxfId="5" priority="5" operator="greaterThan">
      <formula>0.1</formula>
    </cfRule>
  </conditionalFormatting>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15"/>
  <sheetViews>
    <sheetView showGridLines="0" workbookViewId="0">
      <selection activeCell="G9" sqref="G9"/>
    </sheetView>
  </sheetViews>
  <sheetFormatPr defaultColWidth="0" defaultRowHeight="14.25" zeroHeight="1"/>
  <cols>
    <col min="1" max="1" width="3" style="151" customWidth="1"/>
    <col min="2" max="2" width="41.28515625" style="151" customWidth="1"/>
    <col min="3" max="3" width="20.42578125" style="151" customWidth="1"/>
    <col min="4" max="4" width="14.28515625" style="151" bestFit="1" customWidth="1"/>
    <col min="5" max="5" width="17.85546875" style="151" customWidth="1"/>
    <col min="6" max="6" width="11" style="151" bestFit="1" customWidth="1"/>
    <col min="7" max="7" width="73.5703125" style="151" customWidth="1"/>
    <col min="8" max="17" width="11.5703125" style="151" customWidth="1"/>
    <col min="18" max="16384" width="11.5703125" style="151" hidden="1"/>
  </cols>
  <sheetData>
    <row r="1" spans="2:14" ht="15">
      <c r="B1"/>
      <c r="C1"/>
      <c r="D1"/>
      <c r="E1"/>
      <c r="F1"/>
      <c r="G1"/>
    </row>
    <row r="2" spans="2:14" ht="14.25" customHeight="1">
      <c r="B2"/>
      <c r="C2"/>
      <c r="D2" s="69"/>
      <c r="E2" s="69"/>
      <c r="F2" s="25"/>
      <c r="G2" s="25"/>
      <c r="H2" s="152"/>
      <c r="I2" s="152"/>
      <c r="J2" s="152"/>
      <c r="K2" s="152"/>
      <c r="L2" s="152"/>
      <c r="M2" s="152"/>
      <c r="N2" s="152"/>
    </row>
    <row r="3" spans="2:14" s="154" customFormat="1" ht="14.65" customHeight="1">
      <c r="B3" s="23" t="s">
        <v>186</v>
      </c>
      <c r="C3" s="24">
        <f>SUM(C9:C13)</f>
        <v>9015007</v>
      </c>
      <c r="D3" s="153"/>
      <c r="E3" s="25"/>
      <c r="F3" s="25"/>
      <c r="G3" s="25"/>
      <c r="H3" s="152"/>
      <c r="I3" s="152"/>
      <c r="J3" s="152"/>
      <c r="K3" s="152"/>
      <c r="L3" s="152"/>
      <c r="M3" s="152"/>
      <c r="N3" s="152"/>
    </row>
    <row r="4" spans="2:14" s="154" customFormat="1" ht="14.65" customHeight="1" thickBot="1">
      <c r="B4" s="194"/>
      <c r="C4" s="194"/>
      <c r="D4" s="194"/>
      <c r="E4" s="194"/>
      <c r="F4" s="25"/>
      <c r="G4" s="25"/>
      <c r="H4" s="152"/>
      <c r="I4" s="152"/>
      <c r="J4" s="152"/>
      <c r="K4" s="152"/>
      <c r="L4" s="152"/>
      <c r="M4" s="152"/>
      <c r="N4" s="152"/>
    </row>
    <row r="5" spans="2:14" s="154" customFormat="1" ht="14.65" customHeight="1">
      <c r="B5" s="202" t="s">
        <v>187</v>
      </c>
      <c r="C5" s="203"/>
      <c r="D5" s="203"/>
      <c r="E5" s="203"/>
      <c r="F5" s="204"/>
      <c r="G5" s="25"/>
      <c r="H5" s="152"/>
      <c r="I5" s="152"/>
      <c r="J5" s="152"/>
      <c r="K5" s="152"/>
      <c r="L5" s="152"/>
      <c r="M5" s="152"/>
      <c r="N5" s="152"/>
    </row>
    <row r="6" spans="2:14" s="154" customFormat="1" ht="75" customHeight="1" thickBot="1">
      <c r="B6" s="205" t="s">
        <v>188</v>
      </c>
      <c r="C6" s="206"/>
      <c r="D6" s="206"/>
      <c r="E6" s="206"/>
      <c r="F6" s="207"/>
      <c r="G6" s="25"/>
      <c r="H6" s="152"/>
      <c r="I6" s="152"/>
      <c r="J6" s="152"/>
      <c r="K6" s="152"/>
      <c r="L6" s="152"/>
      <c r="M6" s="152"/>
      <c r="N6" s="152"/>
    </row>
    <row r="7" spans="2:14" s="154" customFormat="1" ht="15.75" thickBot="1">
      <c r="B7" s="194"/>
      <c r="C7" s="194"/>
      <c r="D7" s="194"/>
      <c r="E7" s="194"/>
      <c r="F7" s="70"/>
      <c r="G7" s="104"/>
      <c r="H7" s="155"/>
      <c r="I7" s="155"/>
      <c r="J7" s="155"/>
      <c r="K7" s="155"/>
      <c r="L7" s="155"/>
      <c r="M7" s="155"/>
      <c r="N7" s="155"/>
    </row>
    <row r="8" spans="2:14" s="154" customFormat="1" ht="15">
      <c r="B8" s="27" t="s">
        <v>189</v>
      </c>
      <c r="C8" s="28" t="s">
        <v>111</v>
      </c>
      <c r="D8" s="29" t="s">
        <v>112</v>
      </c>
      <c r="E8" s="28" t="s">
        <v>190</v>
      </c>
      <c r="F8" s="35" t="s">
        <v>113</v>
      </c>
      <c r="G8" s="26"/>
    </row>
    <row r="9" spans="2:14" ht="30" customHeight="1">
      <c r="B9" s="36" t="s">
        <v>191</v>
      </c>
      <c r="C9" s="1">
        <v>5925000</v>
      </c>
      <c r="D9" s="1">
        <v>6714000</v>
      </c>
      <c r="E9" s="2" t="s">
        <v>192</v>
      </c>
      <c r="F9" s="37">
        <f>IFERROR((C9-D9)/D9,0)</f>
        <v>-0.11751563896336015</v>
      </c>
      <c r="G9" s="194"/>
    </row>
    <row r="10" spans="2:14" ht="30" customHeight="1">
      <c r="B10" s="36" t="s">
        <v>177</v>
      </c>
      <c r="C10" s="1"/>
      <c r="D10" s="1"/>
      <c r="E10" s="2"/>
      <c r="F10" s="37">
        <f t="shared" ref="F10:F13" si="0">IFERROR((C10-D10)/D10,0)</f>
        <v>0</v>
      </c>
      <c r="G10" s="194"/>
    </row>
    <row r="11" spans="2:14" ht="30" customHeight="1">
      <c r="B11" s="36" t="s">
        <v>193</v>
      </c>
      <c r="C11" s="1">
        <f>3090007</f>
        <v>3090007</v>
      </c>
      <c r="D11" s="1">
        <v>3041758</v>
      </c>
      <c r="E11" s="2" t="s">
        <v>194</v>
      </c>
      <c r="F11" s="37">
        <f t="shared" si="0"/>
        <v>1.5862208630666872E-2</v>
      </c>
      <c r="G11" s="194"/>
    </row>
    <row r="12" spans="2:14" ht="30" customHeight="1">
      <c r="B12" s="36" t="s">
        <v>195</v>
      </c>
      <c r="C12" s="1"/>
      <c r="D12" s="1"/>
      <c r="E12" s="2"/>
      <c r="F12" s="37">
        <f t="shared" si="0"/>
        <v>0</v>
      </c>
      <c r="G12" s="194"/>
    </row>
    <row r="13" spans="2:14" ht="30" customHeight="1" thickBot="1">
      <c r="B13" s="31" t="s">
        <v>196</v>
      </c>
      <c r="C13" s="20"/>
      <c r="D13" s="21"/>
      <c r="E13" s="22"/>
      <c r="F13" s="37">
        <f t="shared" si="0"/>
        <v>0</v>
      </c>
      <c r="G13" s="194"/>
    </row>
    <row r="14" spans="2:14"/>
    <row r="15" spans="2:14"/>
  </sheetData>
  <sheetProtection selectLockedCells="1"/>
  <mergeCells count="2">
    <mergeCell ref="B5:F5"/>
    <mergeCell ref="B6:F6"/>
  </mergeCells>
  <conditionalFormatting sqref="F9:F13">
    <cfRule type="cellIs" dxfId="4" priority="2" operator="greaterThan">
      <formula>0.1</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35"/>
  <sheetViews>
    <sheetView showGridLines="0" topLeftCell="A11" zoomScale="85" zoomScaleNormal="85" workbookViewId="0">
      <selection activeCell="D10" sqref="D10"/>
    </sheetView>
  </sheetViews>
  <sheetFormatPr defaultColWidth="0" defaultRowHeight="15" zeroHeight="1"/>
  <cols>
    <col min="1" max="1" width="3" customWidth="1"/>
    <col min="2" max="2" width="32.28515625" customWidth="1"/>
    <col min="3" max="3" width="21.7109375" customWidth="1"/>
    <col min="4" max="4" width="15.42578125" bestFit="1" customWidth="1"/>
    <col min="5" max="5" width="11" bestFit="1" customWidth="1"/>
    <col min="6" max="6" width="29.28515625" customWidth="1"/>
    <col min="7" max="7" width="9" customWidth="1"/>
    <col min="8" max="8" width="81.5703125" customWidth="1"/>
    <col min="9" max="12" width="9" customWidth="1"/>
    <col min="13" max="21" width="9" hidden="1" customWidth="1"/>
    <col min="22" max="16384" width="9" hidden="1"/>
  </cols>
  <sheetData>
    <row r="1" spans="2:9"/>
    <row r="2" spans="2:9" ht="14.25" customHeight="1">
      <c r="D2" s="69"/>
      <c r="E2" s="69"/>
      <c r="F2" s="69"/>
      <c r="G2" s="69"/>
      <c r="H2" s="69"/>
      <c r="I2" s="69"/>
    </row>
    <row r="3" spans="2:9" ht="14.65" customHeight="1">
      <c r="B3" s="23" t="s">
        <v>197</v>
      </c>
      <c r="C3" s="24">
        <f>SUM(C9:C17)</f>
        <v>11874110</v>
      </c>
      <c r="D3" s="69"/>
      <c r="E3" s="69"/>
      <c r="F3" s="69"/>
      <c r="G3" s="69"/>
      <c r="H3" s="69"/>
      <c r="I3" s="69"/>
    </row>
    <row r="4" spans="2:9" ht="15.75" thickBot="1">
      <c r="B4" s="26"/>
      <c r="C4" s="70"/>
      <c r="D4" s="70"/>
      <c r="E4" s="104"/>
      <c r="F4" s="104"/>
      <c r="G4" s="104"/>
      <c r="H4" s="104"/>
      <c r="I4" s="104"/>
    </row>
    <row r="5" spans="2:9">
      <c r="B5" s="202" t="s">
        <v>167</v>
      </c>
      <c r="C5" s="203"/>
      <c r="D5" s="203"/>
      <c r="E5" s="203"/>
      <c r="F5" s="204"/>
      <c r="G5" s="104"/>
      <c r="H5" s="104"/>
      <c r="I5" s="104"/>
    </row>
    <row r="6" spans="2:9" ht="48.4" customHeight="1" thickBot="1">
      <c r="B6" s="205" t="s">
        <v>198</v>
      </c>
      <c r="C6" s="206"/>
      <c r="D6" s="206"/>
      <c r="E6" s="206"/>
      <c r="F6" s="207"/>
      <c r="G6" s="104"/>
      <c r="H6" s="104"/>
      <c r="I6" s="104"/>
    </row>
    <row r="7" spans="2:9">
      <c r="B7" s="26"/>
      <c r="C7" s="70"/>
      <c r="D7" s="70"/>
      <c r="E7" s="104"/>
      <c r="F7" s="104"/>
      <c r="G7" s="104"/>
      <c r="H7" s="104"/>
      <c r="I7" s="104"/>
    </row>
    <row r="8" spans="2:9" s="26" customFormat="1">
      <c r="B8" s="120"/>
      <c r="C8" s="121" t="s">
        <v>111</v>
      </c>
      <c r="D8" s="121" t="s">
        <v>112</v>
      </c>
      <c r="E8" s="121" t="s">
        <v>113</v>
      </c>
      <c r="F8" s="121" t="s">
        <v>199</v>
      </c>
    </row>
    <row r="9" spans="2:9" ht="30" customHeight="1">
      <c r="B9" s="144" t="s">
        <v>200</v>
      </c>
      <c r="C9" s="3">
        <v>11874110</v>
      </c>
      <c r="D9" s="1">
        <v>13106187</v>
      </c>
      <c r="E9" s="145">
        <f>IFERROR((C9-D9)/D9,0)</f>
        <v>-9.4007280683542818E-2</v>
      </c>
      <c r="F9" s="3" t="s">
        <v>201</v>
      </c>
      <c r="G9" s="224"/>
      <c r="H9" s="224"/>
    </row>
    <row r="10" spans="2:9" ht="30" customHeight="1">
      <c r="B10" s="144" t="s">
        <v>202</v>
      </c>
      <c r="C10" s="3"/>
      <c r="D10" s="1">
        <v>0</v>
      </c>
      <c r="E10" s="145">
        <f t="shared" ref="E10:E12" si="0">IFERROR((C10-D10)/D10,0)</f>
        <v>0</v>
      </c>
      <c r="F10" s="3"/>
      <c r="G10" s="195"/>
      <c r="H10" s="195"/>
    </row>
    <row r="11" spans="2:9" ht="30" customHeight="1">
      <c r="B11" s="144" t="s">
        <v>203</v>
      </c>
      <c r="C11" s="3"/>
      <c r="D11" s="1">
        <v>0</v>
      </c>
      <c r="E11" s="145">
        <f t="shared" si="0"/>
        <v>0</v>
      </c>
      <c r="F11" s="3"/>
      <c r="G11" s="195"/>
      <c r="H11" s="195"/>
    </row>
    <row r="12" spans="2:9" ht="30" customHeight="1">
      <c r="B12" s="144" t="s">
        <v>204</v>
      </c>
      <c r="C12" s="3"/>
      <c r="D12" s="1">
        <v>0</v>
      </c>
      <c r="E12" s="145">
        <f t="shared" si="0"/>
        <v>0</v>
      </c>
      <c r="F12" s="3"/>
      <c r="G12" s="195"/>
      <c r="H12" s="195"/>
    </row>
    <row r="13" spans="2:9" ht="30" customHeight="1">
      <c r="B13" s="144" t="s">
        <v>205</v>
      </c>
      <c r="C13" s="3"/>
      <c r="D13" s="1">
        <v>0</v>
      </c>
      <c r="E13" s="145">
        <f t="shared" ref="E13:E17" si="1">IFERROR((C13-D13)/D13,0)</f>
        <v>0</v>
      </c>
      <c r="F13" s="3"/>
      <c r="G13" s="224"/>
      <c r="H13" s="224"/>
    </row>
    <row r="14" spans="2:9" ht="30" customHeight="1">
      <c r="B14" s="144" t="s">
        <v>206</v>
      </c>
      <c r="C14" s="3"/>
      <c r="D14" s="1">
        <v>0</v>
      </c>
      <c r="E14" s="145">
        <f t="shared" si="1"/>
        <v>0</v>
      </c>
      <c r="F14" s="3"/>
      <c r="G14" s="224"/>
      <c r="H14" s="224"/>
    </row>
    <row r="15" spans="2:9" ht="30" customHeight="1">
      <c r="B15" s="144" t="s">
        <v>207</v>
      </c>
      <c r="C15" s="3"/>
      <c r="D15" s="1">
        <v>0</v>
      </c>
      <c r="E15" s="145">
        <f t="shared" si="1"/>
        <v>0</v>
      </c>
      <c r="F15" s="3"/>
      <c r="G15" s="224"/>
      <c r="H15" s="224"/>
    </row>
    <row r="16" spans="2:9" ht="30" customHeight="1">
      <c r="B16" s="144" t="s">
        <v>208</v>
      </c>
      <c r="C16" s="146">
        <f>C31</f>
        <v>0</v>
      </c>
      <c r="D16" s="146">
        <f>D31</f>
        <v>0</v>
      </c>
      <c r="E16" s="145">
        <f t="shared" si="1"/>
        <v>0</v>
      </c>
      <c r="F16" s="146"/>
      <c r="G16" s="224"/>
      <c r="H16" s="224"/>
    </row>
    <row r="17" spans="2:8" ht="30" customHeight="1">
      <c r="B17" s="144" t="s">
        <v>209</v>
      </c>
      <c r="C17" s="3"/>
      <c r="D17" s="1">
        <v>0</v>
      </c>
      <c r="E17" s="145">
        <f t="shared" si="1"/>
        <v>0</v>
      </c>
      <c r="F17" s="3"/>
      <c r="G17" s="224"/>
      <c r="H17" s="224"/>
    </row>
    <row r="18" spans="2:8">
      <c r="B18" s="114" t="s">
        <v>118</v>
      </c>
      <c r="C18" s="114"/>
      <c r="D18" s="114"/>
      <c r="E18" s="114"/>
      <c r="F18" s="114"/>
    </row>
    <row r="19" spans="2:8"/>
    <row r="20" spans="2:8" s="26" customFormat="1" ht="17.25">
      <c r="B20" s="115" t="s">
        <v>210</v>
      </c>
      <c r="E20"/>
      <c r="F20"/>
      <c r="G20"/>
    </row>
    <row r="21" spans="2:8" s="26" customFormat="1">
      <c r="B21" s="214" t="s">
        <v>211</v>
      </c>
      <c r="C21" s="215"/>
      <c r="D21" s="215"/>
      <c r="E21" s="215"/>
      <c r="F21" s="215"/>
      <c r="G21"/>
    </row>
    <row r="22" spans="2:8" s="26" customFormat="1">
      <c r="B22" s="225" t="s">
        <v>212</v>
      </c>
      <c r="C22" s="226"/>
      <c r="D22" s="226"/>
      <c r="E22" s="226"/>
      <c r="F22" s="226"/>
      <c r="G22"/>
    </row>
    <row r="23" spans="2:8" s="26" customFormat="1" ht="18" thickBot="1">
      <c r="B23" s="116"/>
      <c r="E23"/>
      <c r="F23"/>
      <c r="G23"/>
    </row>
    <row r="24" spans="2:8">
      <c r="B24" s="43" t="s">
        <v>184</v>
      </c>
      <c r="C24" s="40" t="s">
        <v>111</v>
      </c>
      <c r="D24" s="44" t="s">
        <v>112</v>
      </c>
      <c r="E24" s="121" t="s">
        <v>113</v>
      </c>
    </row>
    <row r="25" spans="2:8">
      <c r="B25" s="4"/>
      <c r="C25" s="1"/>
      <c r="D25" s="9"/>
      <c r="E25" s="145">
        <f>IFERROR((C25-D25)/D25,0)</f>
        <v>0</v>
      </c>
    </row>
    <row r="26" spans="2:8" ht="13.9" customHeight="1">
      <c r="B26" s="4"/>
      <c r="C26" s="1"/>
      <c r="D26" s="9"/>
      <c r="E26" s="145">
        <f t="shared" ref="E26:E30" si="2">IFERROR((C26-D26)/D26,0)</f>
        <v>0</v>
      </c>
    </row>
    <row r="27" spans="2:8" ht="13.9" customHeight="1">
      <c r="B27" s="4"/>
      <c r="C27" s="1"/>
      <c r="D27" s="9"/>
      <c r="E27" s="145">
        <f t="shared" si="2"/>
        <v>0</v>
      </c>
    </row>
    <row r="28" spans="2:8" ht="13.9" customHeight="1">
      <c r="B28" s="4"/>
      <c r="C28" s="1"/>
      <c r="D28" s="9"/>
      <c r="E28" s="145">
        <f t="shared" si="2"/>
        <v>0</v>
      </c>
    </row>
    <row r="29" spans="2:8" ht="13.9" customHeight="1">
      <c r="B29" s="4"/>
      <c r="C29" s="1"/>
      <c r="D29" s="9"/>
      <c r="E29" s="145">
        <f t="shared" si="2"/>
        <v>0</v>
      </c>
    </row>
    <row r="30" spans="2:8" ht="13.9" customHeight="1">
      <c r="B30" s="4"/>
      <c r="C30" s="1"/>
      <c r="D30" s="9"/>
      <c r="E30" s="145">
        <f t="shared" si="2"/>
        <v>0</v>
      </c>
    </row>
    <row r="31" spans="2:8" ht="15.75" thickBot="1">
      <c r="B31" s="78" t="s">
        <v>124</v>
      </c>
      <c r="C31" s="79">
        <f>SUM(C25:C30)</f>
        <v>0</v>
      </c>
      <c r="D31" s="80">
        <f>SUM(D25:D30)</f>
        <v>0</v>
      </c>
    </row>
    <row r="32" spans="2:8">
      <c r="D32" s="26"/>
    </row>
    <row r="33"/>
    <row r="34"/>
    <row r="35"/>
  </sheetData>
  <sheetProtection selectLockedCells="1"/>
  <mergeCells count="10">
    <mergeCell ref="B5:F5"/>
    <mergeCell ref="B6:F6"/>
    <mergeCell ref="G9:H9"/>
    <mergeCell ref="G13:H13"/>
    <mergeCell ref="B22:F22"/>
    <mergeCell ref="G14:H14"/>
    <mergeCell ref="G15:H15"/>
    <mergeCell ref="G16:H16"/>
    <mergeCell ref="G17:H17"/>
    <mergeCell ref="B21:F21"/>
  </mergeCells>
  <conditionalFormatting sqref="E9:E17 E25:E30">
    <cfRule type="cellIs" dxfId="3" priority="1" operator="greaterThan">
      <formula>0.1</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Intro</vt:lpstr>
      <vt:lpstr>1.Cover page</vt:lpstr>
      <vt:lpstr>2. Staffing Wages</vt:lpstr>
      <vt:lpstr>3. Staffing Benefits</vt:lpstr>
      <vt:lpstr>4. Facility</vt:lpstr>
      <vt:lpstr>5. Depreciation &amp; Interest</vt:lpstr>
      <vt:lpstr>6. ODCs</vt:lpstr>
      <vt:lpstr>7. Contracted services</vt:lpstr>
      <vt:lpstr>8. G&amp;A</vt:lpstr>
      <vt:lpstr>9. Transportation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2026-06-16T13:43:26Z</dcterms:created>
  <dcterms:modified xsi:type="dcterms:W3CDTF">2026-06-16T16:45:39Z</dcterms:modified>
  <cp:category/>
  <cp:contentStatus/>
</cp:coreProperties>
</file>